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240" windowWidth="9210" windowHeight="4680" tabRatio="634" activeTab="0"/>
  </bookViews>
  <sheets>
    <sheet name="Assumptions" sheetId="1" r:id="rId1"/>
    <sheet name="Sample Assumptions" sheetId="2" r:id="rId2"/>
    <sheet name="Demand" sheetId="3" r:id="rId3"/>
    <sheet name="Service Delivery" sheetId="4" r:id="rId4"/>
    <sheet name="Revenues" sheetId="5" r:id="rId5"/>
    <sheet name="Sample Budget" sheetId="6" r:id="rId6"/>
    <sheet name="Summary" sheetId="7" r:id="rId7"/>
  </sheets>
  <definedNames>
    <definedName name="all_nonprofits" localSheetId="1">SUM('Sample Assumptions'!$B$13:$E$13)</definedName>
    <definedName name="all_nonprofits">SUM('Assumptions'!$B$13:$E$13)</definedName>
    <definedName name="_xlnm.Print_Area" localSheetId="0">'Assumptions'!$A$9:$F$241</definedName>
    <definedName name="_xlnm.Print_Area" localSheetId="2">'Demand'!$A$9:$G$156</definedName>
    <definedName name="_xlnm.Print_Area" localSheetId="4">'Revenues'!$A$9:$G$119</definedName>
    <definedName name="_xlnm.Print_Area" localSheetId="3">'Service Delivery'!$A$9:$G$79</definedName>
    <definedName name="_xlnm.Print_Area" localSheetId="6">'Summary'!$A$3:$F$36</definedName>
  </definedNames>
  <calcPr fullCalcOnLoad="1"/>
</workbook>
</file>

<file path=xl/comments1.xml><?xml version="1.0" encoding="utf-8"?>
<comments xmlns="http://schemas.openxmlformats.org/spreadsheetml/2006/main">
  <authors>
    <author>Jennifer Bright</author>
  </authors>
  <commentList>
    <comment ref="A42" authorId="0">
      <text>
        <r>
          <rPr>
            <sz val="10"/>
            <rFont val="Arial"/>
            <family val="2"/>
          </rPr>
          <t>This is the fee paid by each student for one hour of classroom training, whether the class is "open" or private.</t>
        </r>
        <r>
          <rPr>
            <sz val="8"/>
            <rFont val="Tahoma"/>
            <family val="0"/>
          </rPr>
          <t xml:space="preserve">
</t>
        </r>
      </text>
    </comment>
    <comment ref="A43" authorId="0">
      <text>
        <r>
          <rPr>
            <sz val="10"/>
            <rFont val="Arial"/>
            <family val="2"/>
          </rPr>
          <t>This is the hourly consulting fee for each hour of preparation and teaching for a private class.  If you also charge a per-student fee, those fees should appear on the previous line.</t>
        </r>
      </text>
    </comment>
    <comment ref="A99" authorId="0">
      <text>
        <r>
          <rPr>
            <sz val="10"/>
            <rFont val="Arial"/>
            <family val="2"/>
          </rPr>
          <t>This is the fee paid by each student for one hour of classroom training, whether the class is "open" or private.</t>
        </r>
        <r>
          <rPr>
            <sz val="8"/>
            <rFont val="Tahoma"/>
            <family val="0"/>
          </rPr>
          <t xml:space="preserve">
</t>
        </r>
      </text>
    </comment>
    <comment ref="A100" authorId="0">
      <text>
        <r>
          <rPr>
            <sz val="10"/>
            <rFont val="Arial"/>
            <family val="2"/>
          </rPr>
          <t>This is the hourly consulting fee for each hour of preparation and teaching for a private class.  If you also charge a per-student fee, those fees should appear on the previous line.</t>
        </r>
      </text>
    </comment>
    <comment ref="A156" authorId="0">
      <text>
        <r>
          <rPr>
            <sz val="10"/>
            <rFont val="Arial"/>
            <family val="2"/>
          </rPr>
          <t>This is the fee paid by each student for one hour of classroom training, whether the class is "open" or private.</t>
        </r>
        <r>
          <rPr>
            <sz val="8"/>
            <rFont val="Tahoma"/>
            <family val="0"/>
          </rPr>
          <t xml:space="preserve">
</t>
        </r>
      </text>
    </comment>
    <comment ref="A157" authorId="0">
      <text>
        <r>
          <rPr>
            <sz val="10"/>
            <rFont val="Arial"/>
            <family val="2"/>
          </rPr>
          <t>This is the hourly consulting fee for each hour of preparation and teaching for a private class.  If you also charge a per-student fee, those fees should appear on the previous line.</t>
        </r>
      </text>
    </comment>
    <comment ref="A213" authorId="0">
      <text>
        <r>
          <rPr>
            <sz val="10"/>
            <rFont val="Arial"/>
            <family val="2"/>
          </rPr>
          <t>This is the fee paid by each student for one hour of classroom training, whether the class is "open" or private.</t>
        </r>
        <r>
          <rPr>
            <sz val="8"/>
            <rFont val="Tahoma"/>
            <family val="0"/>
          </rPr>
          <t xml:space="preserve">
</t>
        </r>
      </text>
    </comment>
    <comment ref="A214" authorId="0">
      <text>
        <r>
          <rPr>
            <sz val="10"/>
            <rFont val="Arial"/>
            <family val="2"/>
          </rPr>
          <t>This is the hourly consulting fee for each hour of preparation and teaching for a private class.  If you also charge a per-student fee, those fees should appear on the previous line.</t>
        </r>
      </text>
    </comment>
    <comment ref="B62" authorId="0">
      <text>
        <r>
          <rPr>
            <sz val="10"/>
            <rFont val="Arial"/>
            <family val="2"/>
          </rPr>
          <t>For interns, do not enter FTEs - enter the number of interns you expect, however you define an internship.</t>
        </r>
        <r>
          <rPr>
            <sz val="8"/>
            <rFont val="Tahoma"/>
            <family val="0"/>
          </rPr>
          <t xml:space="preserve">
</t>
        </r>
      </text>
    </comment>
    <comment ref="B119" authorId="0">
      <text>
        <r>
          <rPr>
            <sz val="10"/>
            <rFont val="Arial"/>
            <family val="2"/>
          </rPr>
          <t>For interns, do not enter FTEs - enter the number of interns you expect, however you define an internship.</t>
        </r>
        <r>
          <rPr>
            <sz val="8"/>
            <rFont val="Tahoma"/>
            <family val="0"/>
          </rPr>
          <t xml:space="preserve">
</t>
        </r>
      </text>
    </comment>
    <comment ref="B176" authorId="0">
      <text>
        <r>
          <rPr>
            <sz val="10"/>
            <rFont val="Arial"/>
            <family val="2"/>
          </rPr>
          <t>For interns, do not enter FTEs - enter the number of interns you expect, however you define an internship.</t>
        </r>
        <r>
          <rPr>
            <sz val="8"/>
            <rFont val="Tahoma"/>
            <family val="0"/>
          </rPr>
          <t xml:space="preserve">
</t>
        </r>
      </text>
    </comment>
    <comment ref="B233" authorId="0">
      <text>
        <r>
          <rPr>
            <sz val="10"/>
            <rFont val="Arial"/>
            <family val="2"/>
          </rPr>
          <t>For interns, do not enter FTEs - enter the number of interns you expect, however you define an internship.</t>
        </r>
        <r>
          <rPr>
            <sz val="8"/>
            <rFont val="Tahoma"/>
            <family val="0"/>
          </rPr>
          <t xml:space="preserve">
</t>
        </r>
      </text>
    </comment>
    <comment ref="A13" authorId="0">
      <text>
        <r>
          <rPr>
            <sz val="10"/>
            <rFont val="Arial"/>
            <family val="2"/>
          </rPr>
          <t>If there are already service providers in the community, you may want to enter figures that reflect the proportion of the market that's unserved.</t>
        </r>
        <r>
          <rPr>
            <sz val="8"/>
            <rFont val="Tahoma"/>
            <family val="0"/>
          </rPr>
          <t xml:space="preserve">
</t>
        </r>
      </text>
    </comment>
    <comment ref="A21" authorId="0">
      <text>
        <r>
          <rPr>
            <sz val="10"/>
            <rFont val="Arial"/>
            <family val="2"/>
          </rPr>
          <t>Classroom hours:  Per-student hours of training  for which you'll charge tuition.</t>
        </r>
      </text>
    </comment>
    <comment ref="A22" authorId="0">
      <text>
        <r>
          <rPr>
            <sz val="10"/>
            <rFont val="Arial"/>
            <family val="2"/>
          </rPr>
          <t>Billable hours:  consulting time billed by the hour to develop or deliver training.</t>
        </r>
      </text>
    </comment>
    <comment ref="A78" authorId="0">
      <text>
        <r>
          <rPr>
            <sz val="10"/>
            <rFont val="Arial"/>
            <family val="2"/>
          </rPr>
          <t>Classroom hours:  Per-student hours of training  for which you'll charge tuition.</t>
        </r>
      </text>
    </comment>
    <comment ref="A79" authorId="0">
      <text>
        <r>
          <rPr>
            <sz val="10"/>
            <rFont val="Arial"/>
            <family val="2"/>
          </rPr>
          <t>Billable hours:  consulting time billed by the hour to develop or deliver training.</t>
        </r>
      </text>
    </comment>
    <comment ref="A135" authorId="0">
      <text>
        <r>
          <rPr>
            <sz val="10"/>
            <rFont val="Arial"/>
            <family val="2"/>
          </rPr>
          <t>Classroom hours:  Per-student hours of training  for which you'll charge tuition.</t>
        </r>
      </text>
    </comment>
    <comment ref="A136" authorId="0">
      <text>
        <r>
          <rPr>
            <sz val="10"/>
            <rFont val="Arial"/>
            <family val="2"/>
          </rPr>
          <t>Billable hours:  consulting time billed by the hour to develop or deliver training.</t>
        </r>
      </text>
    </comment>
    <comment ref="A192" authorId="0">
      <text>
        <r>
          <rPr>
            <sz val="10"/>
            <rFont val="Arial"/>
            <family val="2"/>
          </rPr>
          <t>Classroom hours:  Per-student hours of training  for which you'll charge tuition.</t>
        </r>
      </text>
    </comment>
    <comment ref="A193" authorId="0">
      <text>
        <r>
          <rPr>
            <sz val="10"/>
            <rFont val="Arial"/>
            <family val="2"/>
          </rPr>
          <t>Billable hours:  consulting time billed by the hour to develop or deliver training.</t>
        </r>
      </text>
    </comment>
    <comment ref="E56" authorId="0">
      <text>
        <r>
          <rPr>
            <sz val="10"/>
            <rFont val="Arial"/>
            <family val="2"/>
          </rPr>
          <t>Hourly fee you will pay the contractor</t>
        </r>
      </text>
    </comment>
    <comment ref="E63" authorId="0">
      <text>
        <r>
          <rPr>
            <sz val="10"/>
            <rFont val="Arial"/>
            <family val="2"/>
          </rPr>
          <t>Hourly fee you will pay the contractor</t>
        </r>
      </text>
    </comment>
    <comment ref="E113" authorId="0">
      <text>
        <r>
          <rPr>
            <sz val="10"/>
            <rFont val="Arial"/>
            <family val="2"/>
          </rPr>
          <t>Hourly fee you will pay the contractor</t>
        </r>
      </text>
    </comment>
    <comment ref="E120" authorId="0">
      <text>
        <r>
          <rPr>
            <sz val="10"/>
            <rFont val="Arial"/>
            <family val="2"/>
          </rPr>
          <t>Hourly fee you will pay the contractor</t>
        </r>
      </text>
    </comment>
    <comment ref="E170" authorId="0">
      <text>
        <r>
          <rPr>
            <sz val="10"/>
            <rFont val="Arial"/>
            <family val="2"/>
          </rPr>
          <t>Hourly fee you will pay the contractor</t>
        </r>
      </text>
    </comment>
    <comment ref="E177" authorId="0">
      <text>
        <r>
          <rPr>
            <sz val="10"/>
            <rFont val="Arial"/>
            <family val="2"/>
          </rPr>
          <t>Hourly fee you will pay the contractor</t>
        </r>
      </text>
    </comment>
    <comment ref="E227" authorId="0">
      <text>
        <r>
          <rPr>
            <sz val="10"/>
            <rFont val="Arial"/>
            <family val="2"/>
          </rPr>
          <t>Hourly fee you will pay the contractor</t>
        </r>
      </text>
    </comment>
    <comment ref="E234" authorId="0">
      <text>
        <r>
          <rPr>
            <sz val="10"/>
            <rFont val="Arial"/>
            <family val="2"/>
          </rPr>
          <t>Hourly fee you will pay the contractor</t>
        </r>
      </text>
    </comment>
  </commentList>
</comments>
</file>

<file path=xl/comments2.xml><?xml version="1.0" encoding="utf-8"?>
<comments xmlns="http://schemas.openxmlformats.org/spreadsheetml/2006/main">
  <authors>
    <author>Jennifer Bright</author>
  </authors>
  <commentList>
    <comment ref="A21" authorId="0">
      <text>
        <r>
          <rPr>
            <sz val="10"/>
            <rFont val="Arial"/>
            <family val="2"/>
          </rPr>
          <t>Classroom hours:  Per-student hours of training  for which you'll charge tuition.</t>
        </r>
      </text>
    </comment>
    <comment ref="A22" authorId="0">
      <text>
        <r>
          <rPr>
            <sz val="10"/>
            <rFont val="Arial"/>
            <family val="2"/>
          </rPr>
          <t>Billable hours:  consulting time billed by the hour to develop or deliver training.</t>
        </r>
      </text>
    </comment>
    <comment ref="A78" authorId="0">
      <text>
        <r>
          <rPr>
            <sz val="10"/>
            <rFont val="Arial"/>
            <family val="2"/>
          </rPr>
          <t>Classroom hours:  Per-student hours of training  for which you'll charge tuition.</t>
        </r>
      </text>
    </comment>
    <comment ref="A79" authorId="0">
      <text>
        <r>
          <rPr>
            <sz val="10"/>
            <rFont val="Arial"/>
            <family val="2"/>
          </rPr>
          <t>Billable hours:  consulting time billed by the hour to develop or deliver training.</t>
        </r>
      </text>
    </comment>
    <comment ref="A135" authorId="0">
      <text>
        <r>
          <rPr>
            <sz val="10"/>
            <rFont val="Arial"/>
            <family val="2"/>
          </rPr>
          <t>Classroom hours:  Per-student hours of training  for which you'll charge tuition.</t>
        </r>
      </text>
    </comment>
    <comment ref="A136" authorId="0">
      <text>
        <r>
          <rPr>
            <sz val="10"/>
            <rFont val="Arial"/>
            <family val="2"/>
          </rPr>
          <t>Billable hours:  consulting time billed by the hour to develop or deliver training.</t>
        </r>
      </text>
    </comment>
    <comment ref="A192" authorId="0">
      <text>
        <r>
          <rPr>
            <sz val="10"/>
            <rFont val="Arial"/>
            <family val="2"/>
          </rPr>
          <t>Classroom hours:  Per-student hours of training  for which you'll charge tuition.</t>
        </r>
      </text>
    </comment>
    <comment ref="A193" authorId="0">
      <text>
        <r>
          <rPr>
            <sz val="10"/>
            <rFont val="Arial"/>
            <family val="2"/>
          </rPr>
          <t>Billable hours:  consulting time billed by the hour to develop or deliver training.</t>
        </r>
      </text>
    </comment>
    <comment ref="A213" authorId="0">
      <text>
        <r>
          <rPr>
            <sz val="10"/>
            <rFont val="Arial"/>
            <family val="2"/>
          </rPr>
          <t>This is the fee paid by each student for one hour of classroom training, whether the class is "open" or private.</t>
        </r>
        <r>
          <rPr>
            <sz val="8"/>
            <rFont val="Tahoma"/>
            <family val="0"/>
          </rPr>
          <t xml:space="preserve">
</t>
        </r>
      </text>
    </comment>
    <comment ref="A214" authorId="0">
      <text>
        <r>
          <rPr>
            <sz val="10"/>
            <rFont val="Arial"/>
            <family val="2"/>
          </rPr>
          <t>This is the hourly consulting fee for each hour of preparation and teaching for a private class.  If you also charge a per-student fee, those fees should appear on the previous line.</t>
        </r>
      </text>
    </comment>
    <comment ref="A156" authorId="0">
      <text>
        <r>
          <rPr>
            <sz val="10"/>
            <rFont val="Arial"/>
            <family val="2"/>
          </rPr>
          <t>This is the fee paid by each student for one hour of classroom training, whether the class is "open" or private.</t>
        </r>
        <r>
          <rPr>
            <sz val="8"/>
            <rFont val="Tahoma"/>
            <family val="0"/>
          </rPr>
          <t xml:space="preserve">
</t>
        </r>
      </text>
    </comment>
    <comment ref="A157" authorId="0">
      <text>
        <r>
          <rPr>
            <sz val="10"/>
            <rFont val="Arial"/>
            <family val="2"/>
          </rPr>
          <t>This is the hourly consulting fee for each hour of preparation and teaching for a private class.  If you also charge a per-student fee, those fees should appear on the previous line.</t>
        </r>
      </text>
    </comment>
    <comment ref="A99" authorId="0">
      <text>
        <r>
          <rPr>
            <sz val="10"/>
            <rFont val="Arial"/>
            <family val="2"/>
          </rPr>
          <t>This is the fee paid by each student for one hour of classroom training, whether the class is "open" or private.</t>
        </r>
        <r>
          <rPr>
            <sz val="8"/>
            <rFont val="Tahoma"/>
            <family val="0"/>
          </rPr>
          <t xml:space="preserve">
</t>
        </r>
      </text>
    </comment>
    <comment ref="A100" authorId="0">
      <text>
        <r>
          <rPr>
            <sz val="10"/>
            <rFont val="Arial"/>
            <family val="2"/>
          </rPr>
          <t>This is the hourly consulting fee for each hour of preparation and teaching for a private class.  If you also charge a per-student fee, those fees should appear on the previous line.</t>
        </r>
      </text>
    </comment>
    <comment ref="A42" authorId="0">
      <text>
        <r>
          <rPr>
            <sz val="10"/>
            <rFont val="Arial"/>
            <family val="2"/>
          </rPr>
          <t>This is the fee paid by each student for one hour of classroom training, whether the class is "open" or private.</t>
        </r>
        <r>
          <rPr>
            <sz val="8"/>
            <rFont val="Tahoma"/>
            <family val="0"/>
          </rPr>
          <t xml:space="preserve">
</t>
        </r>
      </text>
    </comment>
    <comment ref="A43" authorId="0">
      <text>
        <r>
          <rPr>
            <sz val="10"/>
            <rFont val="Arial"/>
            <family val="2"/>
          </rPr>
          <t>This is the hourly consulting fee for each hour of preparation and teaching for a private class.  If you also charge a per-student fee, those fees should appear on the previous line.</t>
        </r>
      </text>
    </comment>
    <comment ref="B233" authorId="0">
      <text>
        <r>
          <rPr>
            <sz val="10"/>
            <rFont val="Arial"/>
            <family val="2"/>
          </rPr>
          <t>For interns, do not enter FTEs - enter the number of interns you expect, however you define an internship.</t>
        </r>
        <r>
          <rPr>
            <sz val="8"/>
            <rFont val="Tahoma"/>
            <family val="0"/>
          </rPr>
          <t xml:space="preserve">
</t>
        </r>
      </text>
    </comment>
    <comment ref="B176" authorId="0">
      <text>
        <r>
          <rPr>
            <sz val="10"/>
            <rFont val="Arial"/>
            <family val="2"/>
          </rPr>
          <t>For interns, do not enter FTEs - enter the number of interns you expect, however you define an internship.</t>
        </r>
        <r>
          <rPr>
            <sz val="8"/>
            <rFont val="Tahoma"/>
            <family val="0"/>
          </rPr>
          <t xml:space="preserve">
</t>
        </r>
      </text>
    </comment>
    <comment ref="B119" authorId="0">
      <text>
        <r>
          <rPr>
            <sz val="10"/>
            <rFont val="Arial"/>
            <family val="2"/>
          </rPr>
          <t>For interns, do not enter FTEs - enter the number of interns you expect, however you define an internship.</t>
        </r>
        <r>
          <rPr>
            <sz val="8"/>
            <rFont val="Tahoma"/>
            <family val="0"/>
          </rPr>
          <t xml:space="preserve">
</t>
        </r>
      </text>
    </comment>
    <comment ref="B62" authorId="0">
      <text>
        <r>
          <rPr>
            <sz val="10"/>
            <rFont val="Arial"/>
            <family val="2"/>
          </rPr>
          <t>For interns, do not enter FTEs - enter the number of interns you expect, however you define an internship.</t>
        </r>
        <r>
          <rPr>
            <sz val="8"/>
            <rFont val="Tahoma"/>
            <family val="0"/>
          </rPr>
          <t xml:space="preserve">
</t>
        </r>
      </text>
    </comment>
    <comment ref="E56" authorId="0">
      <text>
        <r>
          <rPr>
            <sz val="10"/>
            <rFont val="Arial"/>
            <family val="2"/>
          </rPr>
          <t>Hourly fee you will pay the contractor</t>
        </r>
      </text>
    </comment>
    <comment ref="E63" authorId="0">
      <text>
        <r>
          <rPr>
            <sz val="10"/>
            <rFont val="Arial"/>
            <family val="2"/>
          </rPr>
          <t>Hourly fee you will pay the contractor</t>
        </r>
      </text>
    </comment>
    <comment ref="E113" authorId="0">
      <text>
        <r>
          <rPr>
            <sz val="10"/>
            <rFont val="Arial"/>
            <family val="2"/>
          </rPr>
          <t>Hourly fee you will pay the contractor</t>
        </r>
      </text>
    </comment>
    <comment ref="E120" authorId="0">
      <text>
        <r>
          <rPr>
            <sz val="10"/>
            <rFont val="Arial"/>
            <family val="2"/>
          </rPr>
          <t>Hourly fee you will pay the contractor</t>
        </r>
      </text>
    </comment>
    <comment ref="E177" authorId="0">
      <text>
        <r>
          <rPr>
            <sz val="10"/>
            <rFont val="Arial"/>
            <family val="2"/>
          </rPr>
          <t>Hourly fee you will pay the contractor</t>
        </r>
      </text>
    </comment>
    <comment ref="E170" authorId="0">
      <text>
        <r>
          <rPr>
            <sz val="10"/>
            <rFont val="Arial"/>
            <family val="2"/>
          </rPr>
          <t>Hourly fee you will pay the contractor</t>
        </r>
      </text>
    </comment>
    <comment ref="E227" authorId="0">
      <text>
        <r>
          <rPr>
            <sz val="10"/>
            <rFont val="Arial"/>
            <family val="2"/>
          </rPr>
          <t>Hourly fee you will pay the contractor</t>
        </r>
      </text>
    </comment>
    <comment ref="E234" authorId="0">
      <text>
        <r>
          <rPr>
            <sz val="10"/>
            <rFont val="Arial"/>
            <family val="2"/>
          </rPr>
          <t>Hourly fee you will pay the contractor</t>
        </r>
      </text>
    </comment>
  </commentList>
</comments>
</file>

<file path=xl/comments6.xml><?xml version="1.0" encoding="utf-8"?>
<comments xmlns="http://schemas.openxmlformats.org/spreadsheetml/2006/main">
  <authors>
    <author>Jennifer Bright</author>
  </authors>
  <commentList>
    <comment ref="A51" authorId="0">
      <text>
        <r>
          <rPr>
            <sz val="10"/>
            <rFont val="Arial"/>
            <family val="2"/>
          </rPr>
          <t>FTE not spent on billable hours - just program management.  Include billable time under Consultants.</t>
        </r>
      </text>
    </comment>
  </commentList>
</comments>
</file>

<file path=xl/sharedStrings.xml><?xml version="1.0" encoding="utf-8"?>
<sst xmlns="http://schemas.openxmlformats.org/spreadsheetml/2006/main" count="1215" uniqueCount="241">
  <si>
    <t>N</t>
  </si>
  <si>
    <t>Dues Revenue</t>
  </si>
  <si>
    <t>Total</t>
  </si>
  <si>
    <t>Percent Joining</t>
  </si>
  <si>
    <t>Training</t>
  </si>
  <si>
    <t>Consulting</t>
  </si>
  <si>
    <t>Group 1</t>
  </si>
  <si>
    <t>Group 2</t>
  </si>
  <si>
    <t>Group 3</t>
  </si>
  <si>
    <t>Group 4</t>
  </si>
  <si>
    <t>NPower - Annual Demand and Staffing Assumptions</t>
  </si>
  <si>
    <t>Dues and Fees</t>
  </si>
  <si>
    <t>Service Utilization</t>
  </si>
  <si>
    <t>Non-profit characteristics</t>
  </si>
  <si>
    <t>How will non-profits be grouped by revenue?</t>
  </si>
  <si>
    <t>Membership</t>
  </si>
  <si>
    <t>Non-Members</t>
  </si>
  <si>
    <t>Consulting Service 1:</t>
  </si>
  <si>
    <t>Consulting Service 2:</t>
  </si>
  <si>
    <t>Consulting Service 3:</t>
  </si>
  <si>
    <t>Capacity</t>
  </si>
  <si>
    <t>Year 1</t>
  </si>
  <si>
    <t>Membership Category</t>
  </si>
  <si>
    <t>Total Members</t>
  </si>
  <si>
    <t xml:space="preserve">Membership  </t>
  </si>
  <si>
    <t>Avg hours per agency</t>
  </si>
  <si>
    <t>Total hours demanded</t>
  </si>
  <si>
    <t>Subcontractors</t>
  </si>
  <si>
    <t>Consulting Service 4:</t>
  </si>
  <si>
    <t>Database</t>
  </si>
  <si>
    <t>Scheduled Support</t>
  </si>
  <si>
    <t>Service 4</t>
  </si>
  <si>
    <t>Available work hours per year</t>
  </si>
  <si>
    <t>Year 2</t>
  </si>
  <si>
    <t>Year 3</t>
  </si>
  <si>
    <t>Year 4</t>
  </si>
  <si>
    <t>In the blue section, enter data about the community's non-profit sector.  You only need to enter this data once.</t>
  </si>
  <si>
    <t>Enter your assumptions about Year 3 in the green section.</t>
  </si>
  <si>
    <t>Enter your assumptions about Year 4 in the orange section.</t>
  </si>
  <si>
    <t>Enter your assumptions about Year 2 in the lavendar section.</t>
  </si>
  <si>
    <t>Enter your assumptions about Year 1 in the peach section.</t>
  </si>
  <si>
    <t>Click here to go there!</t>
  </si>
  <si>
    <t>Click here to go to Year 1.</t>
  </si>
  <si>
    <t>Click here to go to Year 2.</t>
  </si>
  <si>
    <t>Click here to go to Year 3.</t>
  </si>
  <si>
    <t>Click here to go to Year 4.</t>
  </si>
  <si>
    <t>Training Director</t>
  </si>
  <si>
    <t>Service Providers</t>
  </si>
  <si>
    <t>FTEs</t>
  </si>
  <si>
    <t>Hours</t>
  </si>
  <si>
    <t>Trainers</t>
  </si>
  <si>
    <t>Consultants</t>
  </si>
  <si>
    <t>-</t>
  </si>
  <si>
    <t>Average # students per class:</t>
  </si>
  <si>
    <t>Interns</t>
  </si>
  <si>
    <t>Hours demanded:</t>
  </si>
  <si>
    <t>Total hours demanded:</t>
  </si>
  <si>
    <t>Revenues</t>
  </si>
  <si>
    <t>Subtotal</t>
  </si>
  <si>
    <t xml:space="preserve">   Membership Dues</t>
  </si>
  <si>
    <t xml:space="preserve">   Training</t>
  </si>
  <si>
    <t xml:space="preserve">   Consulting</t>
  </si>
  <si>
    <t>FTE</t>
  </si>
  <si>
    <t>Salary</t>
  </si>
  <si>
    <t>Total Program Revenues</t>
  </si>
  <si>
    <t>Administrative Assistant</t>
  </si>
  <si>
    <t>Office Management/Bookkeeping</t>
  </si>
  <si>
    <t>Total Salaries</t>
  </si>
  <si>
    <t xml:space="preserve">   Rent</t>
  </si>
  <si>
    <t xml:space="preserve">   Utilities</t>
  </si>
  <si>
    <t xml:space="preserve">   Computers</t>
  </si>
  <si>
    <t>Expenses</t>
  </si>
  <si>
    <t xml:space="preserve">   Salaries</t>
  </si>
  <si>
    <t xml:space="preserve">   Capital Costs</t>
  </si>
  <si>
    <t>Total Expenses</t>
  </si>
  <si>
    <t>Required funder support</t>
  </si>
  <si>
    <t xml:space="preserve">   Operating Expenses</t>
  </si>
  <si>
    <t xml:space="preserve">   Facilities</t>
  </si>
  <si>
    <t>Subtotal Personnel</t>
  </si>
  <si>
    <t>Facilities</t>
  </si>
  <si>
    <t>Subtotal Facilities</t>
  </si>
  <si>
    <t>Operating Costs</t>
  </si>
  <si>
    <t xml:space="preserve">   Audit/Accounting</t>
  </si>
  <si>
    <t xml:space="preserve">   Legal Fees</t>
  </si>
  <si>
    <t xml:space="preserve">   Business Taxes/licenses</t>
  </si>
  <si>
    <t xml:space="preserve">   Business Insurance</t>
  </si>
  <si>
    <t xml:space="preserve">   Printing/Copying</t>
  </si>
  <si>
    <t xml:space="preserve">   Postage</t>
  </si>
  <si>
    <t xml:space="preserve">   Telephone</t>
  </si>
  <si>
    <t xml:space="preserve">   Supplies</t>
  </si>
  <si>
    <t xml:space="preserve">   Travel</t>
  </si>
  <si>
    <t xml:space="preserve">   Staff Training/Memberships</t>
  </si>
  <si>
    <t xml:space="preserve">   Equipment Leases</t>
  </si>
  <si>
    <t xml:space="preserve">   Equipment Repairs</t>
  </si>
  <si>
    <t xml:space="preserve">   Internet Service</t>
  </si>
  <si>
    <t xml:space="preserve">   Miscellaneous</t>
  </si>
  <si>
    <t>Subtotal Operating Costs</t>
  </si>
  <si>
    <t xml:space="preserve">   Benefits</t>
  </si>
  <si>
    <t xml:space="preserve">   Payroll Tax</t>
  </si>
  <si>
    <t>Capital</t>
  </si>
  <si>
    <t xml:space="preserve">   Office Furniture</t>
  </si>
  <si>
    <t xml:space="preserve">   Software</t>
  </si>
  <si>
    <t xml:space="preserve">   Other office equipment</t>
  </si>
  <si>
    <t>Subtotal Capital Costs</t>
  </si>
  <si>
    <t xml:space="preserve">   Contractual</t>
  </si>
  <si>
    <t xml:space="preserve">   Publications</t>
  </si>
  <si>
    <t>Executive Director</t>
  </si>
  <si>
    <t>Personnel Detail</t>
  </si>
  <si>
    <t xml:space="preserve">   Construction/Remodel</t>
  </si>
  <si>
    <t>Other Positions:</t>
  </si>
  <si>
    <t>Fringe Benefit Percentage:</t>
  </si>
  <si>
    <t>Payroll Tax Percentage</t>
  </si>
  <si>
    <t>Benefits and Payroll Taxes:</t>
  </si>
  <si>
    <t>Sample Budget Format</t>
  </si>
  <si>
    <t>Personnel (Click here for detail)</t>
  </si>
  <si>
    <t xml:space="preserve">   Membership Coordinator</t>
  </si>
  <si>
    <r>
      <t xml:space="preserve">This section calculates demand for services based on what you entered in the Assumptions worksheet.  </t>
    </r>
    <r>
      <rPr>
        <b/>
        <sz val="14"/>
        <rFont val="Arial"/>
        <family val="2"/>
      </rPr>
      <t>You do not need to enter any data in this worksheet.</t>
    </r>
  </si>
  <si>
    <r>
      <t xml:space="preserve">This section calculates how much service can be delivered based on the capacity assumptions you entered in the Assumptions worksheet.  </t>
    </r>
    <r>
      <rPr>
        <b/>
        <sz val="14"/>
        <rFont val="Arial"/>
        <family val="2"/>
      </rPr>
      <t>You do not need to enter any data in this worksheet.</t>
    </r>
  </si>
  <si>
    <r>
      <t xml:space="preserve">This section calculates revenues for the level of service shown in the Service Delivery worksheet.  </t>
    </r>
    <r>
      <rPr>
        <b/>
        <sz val="14"/>
        <rFont val="Arial"/>
        <family val="2"/>
      </rPr>
      <t xml:space="preserve">You do not need to enter any data in this worksheet.  </t>
    </r>
    <r>
      <rPr>
        <sz val="14"/>
        <rFont val="Arial"/>
        <family val="2"/>
      </rPr>
      <t>"Proposed capacity" is the percentage of total demand which can be met with the proposed staffing and contractual resources, as shown in the Service Delivery worksheet.</t>
    </r>
  </si>
  <si>
    <r>
      <t xml:space="preserve">This worksheet is identical to the Assumptions Worksheet, and provides actual data from the experience of NPower Seattle.  </t>
    </r>
    <r>
      <rPr>
        <b/>
        <sz val="14"/>
        <rFont val="Arial"/>
        <family val="2"/>
      </rPr>
      <t xml:space="preserve">Do not edit this worksheet - </t>
    </r>
    <r>
      <rPr>
        <sz val="14"/>
        <rFont val="Arial"/>
        <family val="2"/>
      </rPr>
      <t>t</t>
    </r>
    <r>
      <rPr>
        <b/>
        <sz val="14"/>
        <rFont val="Arial"/>
        <family val="2"/>
      </rPr>
      <t xml:space="preserve">hese data areprovided as a frame of reference to help you think through your own assumptions. </t>
    </r>
    <r>
      <rPr>
        <sz val="14"/>
        <rFont val="Arial"/>
        <family val="2"/>
      </rPr>
      <t xml:space="preserve"> As other NPower programs are developed, this model will expand to include the experience of NPower programs in other cities.</t>
    </r>
  </si>
  <si>
    <r>
      <t xml:space="preserve">This worksheet brings together the revenue figures generated on the Revenues Worksheet and the expenses generated on the Sample Budget.  If you develop your budget using a different format than the Sample Budget, simply overwrite the Expense figures here with your figures.  </t>
    </r>
    <r>
      <rPr>
        <b/>
        <sz val="14"/>
        <rFont val="Arial"/>
        <family val="2"/>
      </rPr>
      <t>If you use the Sample Budget Worksheet, you do not need to enter any data here.</t>
    </r>
  </si>
  <si>
    <t>Consulting Service 5:</t>
  </si>
  <si>
    <t>For every 100 organizations, how many projects for Service 1?</t>
  </si>
  <si>
    <t>For every 100 organizations, how many projects for Service 2?</t>
  </si>
  <si>
    <t>For every 100 organizations, how many projects for Service 3?</t>
  </si>
  <si>
    <t>For every 100 organizations, how many projects for Service 4?</t>
  </si>
  <si>
    <t>For every 100 organizations, how many projects for Service 5?</t>
  </si>
  <si>
    <t>Service</t>
  </si>
  <si>
    <t>What's the average length (billable hours) of a project for Service 1?</t>
  </si>
  <si>
    <t>What's the average length (billable hours) of a project for Service 2?</t>
  </si>
  <si>
    <t>What's the average length (billable hours) of a project for Service 3?</t>
  </si>
  <si>
    <t>What's the average length (billable hours) of a project for Service 4?</t>
  </si>
  <si>
    <t>What's the average length (billable hours) of a project for Service 5?</t>
  </si>
  <si>
    <t>What percent of agencies will purchase membership?</t>
  </si>
  <si>
    <t xml:space="preserve">  What's the revenue floor for this membership group?</t>
  </si>
  <si>
    <t xml:space="preserve">  What's the revenue ceiling for this membership group?</t>
  </si>
  <si>
    <t>Total hours purchased</t>
  </si>
  <si>
    <t>What are the membership dues for each category?</t>
  </si>
  <si>
    <t>What is the per-student charge for one hour of classroom training?</t>
  </si>
  <si>
    <t>What is the hourly charge for private instruction prep and teaching?</t>
  </si>
  <si>
    <t>What is the hourly fee for Consulting Service 1?</t>
  </si>
  <si>
    <t>What is the hourly fee for Consulting Service 2?</t>
  </si>
  <si>
    <t>What is the hourly fee for Consulting Service 3?</t>
  </si>
  <si>
    <t>What is the hourly fee for Consulting Service 4?</t>
  </si>
  <si>
    <t>What is the hourly fee for Consulting Service 5?</t>
  </si>
  <si>
    <t>How many non-profits in this group are there in the community?</t>
  </si>
  <si>
    <t>What is the hourly rate for services from an intern?</t>
  </si>
  <si>
    <t>Percent time available for direct service</t>
  </si>
  <si>
    <t>Hourly rate</t>
  </si>
  <si>
    <t>Hours purchased per agency</t>
  </si>
  <si>
    <t>Total number of consulting projects demanded</t>
  </si>
  <si>
    <t>Total number of consulting hours demanded</t>
  </si>
  <si>
    <t>How many non-members will purchase training?</t>
  </si>
  <si>
    <t>Total consulting projects demanded</t>
  </si>
  <si>
    <t>Total consulting hours demanded</t>
  </si>
  <si>
    <t>On average, how many classroom hours will each agency purchase?</t>
  </si>
  <si>
    <t>Total possible classroom hours</t>
  </si>
  <si>
    <t>Proportion of demand that can be met, given capacity:</t>
  </si>
  <si>
    <t>Proportion of demand that can be met without interns:</t>
  </si>
  <si>
    <t>Proportion of demand that can be met including interns:</t>
  </si>
  <si>
    <t>Annual hours of service</t>
  </si>
  <si>
    <t>How many Trainers will there be?</t>
  </si>
  <si>
    <t>How many Training Directors will there be?</t>
  </si>
  <si>
    <t>How many classroom hours can each Technology Consultant teach?</t>
  </si>
  <si>
    <t>What is the average length of a class, in hours?</t>
  </si>
  <si>
    <t>How many students will attend each class, on average?</t>
  </si>
  <si>
    <t>How many Technology Consultants will there be?</t>
  </si>
  <si>
    <t>How many interns will there be, and how many billable hours each?</t>
  </si>
  <si>
    <t>How many hours of service can be delivered by subcontractors?</t>
  </si>
  <si>
    <t>How many classroom hours can be delivered by subcontractors?</t>
  </si>
  <si>
    <t>Staff hours available for direct service, per FTE</t>
  </si>
  <si>
    <t xml:space="preserve">  Deduct paid holidays</t>
  </si>
  <si>
    <t xml:space="preserve">  Deduct professional development days</t>
  </si>
  <si>
    <t xml:space="preserve">  Deduct vacation days</t>
  </si>
  <si>
    <t xml:space="preserve">  Deduct sick leave days</t>
  </si>
  <si>
    <t xml:space="preserve">  Baseline:  52 weeks</t>
  </si>
  <si>
    <t>Average class hours/week that can be taught, given capacity:</t>
  </si>
  <si>
    <t xml:space="preserve">   Classroom hours demanded</t>
  </si>
  <si>
    <t>Total Revenues</t>
  </si>
  <si>
    <t>Revenue from classroom training</t>
  </si>
  <si>
    <t>Gross training revenues</t>
  </si>
  <si>
    <t>Net Training Revenue</t>
  </si>
  <si>
    <t>Less Subcontractor Fees</t>
  </si>
  <si>
    <t>Gross Consulting Revenues</t>
  </si>
  <si>
    <t>Plus Intern Revenues</t>
  </si>
  <si>
    <t>Total Consulting Revenues</t>
  </si>
  <si>
    <t xml:space="preserve">   Hours delivered given proposed capacity</t>
  </si>
  <si>
    <t>N/A</t>
  </si>
  <si>
    <t xml:space="preserve">   Class hours at proposed capacity</t>
  </si>
  <si>
    <t xml:space="preserve">   Custom training billables, proposed capacity</t>
  </si>
  <si>
    <t xml:space="preserve">Single rate:  </t>
  </si>
  <si>
    <t>Revenues from custom training</t>
  </si>
  <si>
    <t>NPower - Projected Service Demand</t>
  </si>
  <si>
    <t>Projected Revenue Calculations</t>
  </si>
  <si>
    <t>Click here to clear all Year 1 Assumptions:</t>
  </si>
  <si>
    <t>Click here to clear all Year 2 Assumptions:</t>
  </si>
  <si>
    <t>Click here to clear all Year 3 Assumptions:</t>
  </si>
  <si>
    <t>Click here to clear all Year 4 Assumptions:</t>
  </si>
  <si>
    <t>Classroom and billable custom training hours demanded:</t>
  </si>
  <si>
    <t xml:space="preserve">   Custom training billable hours</t>
  </si>
  <si>
    <t>Planning and assessment</t>
  </si>
  <si>
    <t>PC/Network Services</t>
  </si>
  <si>
    <t>Sample Demand and Staffing Assumptions</t>
  </si>
  <si>
    <t>Projected Service Delivery</t>
  </si>
  <si>
    <t>Membership Dues</t>
  </si>
  <si>
    <t>Revenues from:</t>
  </si>
  <si>
    <t>to:</t>
  </si>
  <si>
    <t>Training fees</t>
  </si>
  <si>
    <t xml:space="preserve">  Hourly charge for classroom training</t>
  </si>
  <si>
    <t xml:space="preserve">  Hourly consulting fee for customized training</t>
  </si>
  <si>
    <t>Consulting fees</t>
  </si>
  <si>
    <t xml:space="preserve">  Intern services</t>
  </si>
  <si>
    <r>
      <t>Ramp-up Period</t>
    </r>
  </si>
  <si>
    <t>Stipend</t>
  </si>
  <si>
    <t># Interns</t>
  </si>
  <si>
    <t>Intern Stipends</t>
  </si>
  <si>
    <t xml:space="preserve">   Intern Stipends</t>
  </si>
  <si>
    <t>Total FTEs (or # of interns)</t>
  </si>
  <si>
    <t>On average, how many billable training hours purchased per agency?</t>
  </si>
  <si>
    <r>
      <t xml:space="preserve">On this worksheet, you will enter the data and assumptions which will calculate demand, service delivery levels, and revenues.  </t>
    </r>
    <r>
      <rPr>
        <b/>
        <sz val="14"/>
        <rFont val="Arial"/>
        <family val="2"/>
      </rPr>
      <t xml:space="preserve"> Enter data into the yellow fields. </t>
    </r>
    <r>
      <rPr>
        <sz val="14"/>
        <rFont val="Arial"/>
        <family val="2"/>
      </rPr>
      <t xml:space="preserve"> The assumptions page has five sections.  The color coding of these sections is used throughout this spreadsheet. Before you start, see the separate Model Documentation.</t>
    </r>
  </si>
  <si>
    <t>If you would like to budget for a separate "ramp-up" period, you may use this column.  You have the flexibility to enter these numbers however you want, but you may need to modify the totals or formulas.</t>
  </si>
  <si>
    <t>You may use this worksheeet to develop a budget, although there are other formats that will work equally well.  The Personnel detail draws on FTEs entered in the Assumptions Worksheet.  The Total Expenses figure automatically plugs into the Summary Worksheet.  Enter data into the yellow fields.</t>
  </si>
  <si>
    <t>Service Delivery</t>
  </si>
  <si>
    <t>Training Hours Provided</t>
  </si>
  <si>
    <t>Consulting Hours Provided</t>
  </si>
  <si>
    <t>Summary</t>
  </si>
  <si>
    <t>Summary of Services, Revenues, Expenses and Fees</t>
  </si>
  <si>
    <t xml:space="preserve">How many </t>
  </si>
  <si>
    <t>total</t>
  </si>
  <si>
    <t>non-member</t>
  </si>
  <si>
    <t>billable hours</t>
  </si>
  <si>
    <t>for each service?</t>
  </si>
  <si>
    <t xml:space="preserve">   Personnel</t>
  </si>
  <si>
    <t>Consulting Director</t>
  </si>
  <si>
    <t>Member organizations</t>
  </si>
  <si>
    <t>Dues and Fees (Year 1)</t>
  </si>
  <si>
    <t>Percent of expenses covered by earned revenue</t>
  </si>
  <si>
    <t>Growth rates:</t>
  </si>
  <si>
    <t>Projected membership growth</t>
  </si>
  <si>
    <t>Assumed inflation</t>
  </si>
  <si>
    <t>Revenues and Expenses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</si>
</sst>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_(* #,##0.0_);_(* \(#,##0.0\);_(* &quot;-&quot;??_);_(@_)"/>
    <numFmt numFmtId="167" formatCode="_(* #,##0_);_(* \(#,##0\);_(* &quot;-&quot;??_);_(@_)"/>
    <numFmt numFmtId="168" formatCode="_(&quot;$&quot;* #,##0.0_);_(&quot;$&quot;* \(#,##0.0\);_(&quot;$&quot;* &quot;-&quot;??_);_(@_)"/>
    <numFmt numFmtId="169" formatCode="_(&quot;$&quot;* #,##0_);_(&quot;$&quot;* \(#,##0\);_(&quot;$&quot;* &quot;-&quot;??_);_(@_)"/>
    <numFmt numFmtId="170" formatCode="#,##0.0"/>
    <numFmt numFmtId="171" formatCode="&quot;$&quot;#,##0"/>
    <numFmt numFmtId="172" formatCode="&quot;$&quot;#,##0.0"/>
    <numFmt numFmtId="173" formatCode="#,##0;[Red]#,##0"/>
    <numFmt numFmtId="174" formatCode="&quot;$&quot;#,##0.00;[Red]&quot;$&quot;#,##0.00"/>
    <numFmt numFmtId="175" formatCode="#,##0.0_);\(#,##0.0\)"/>
    <numFmt numFmtId="176" formatCode="m/d/yyyy"/>
  </numFmts>
  <fonts count="32">
    <font>
      <sz val="10"/>
      <name val="Arial"/>
      <family val="0"/>
    </font>
    <font>
      <b/>
      <sz val="10"/>
      <name val="Arial"/>
      <family val="2"/>
    </font>
    <font>
      <b/>
      <sz val="12"/>
      <name val="Arial"/>
      <family val="2"/>
    </font>
    <font>
      <b/>
      <sz val="14"/>
      <name val="Arial"/>
      <family val="2"/>
    </font>
    <font>
      <u val="single"/>
      <sz val="10"/>
      <name val="Arial"/>
      <family val="2"/>
    </font>
    <font>
      <b/>
      <i/>
      <sz val="10"/>
      <name val="Arial"/>
      <family val="2"/>
    </font>
    <font>
      <sz val="12"/>
      <name val="Arial"/>
      <family val="0"/>
    </font>
    <font>
      <sz val="14"/>
      <name val="Arial"/>
      <family val="0"/>
    </font>
    <font>
      <b/>
      <sz val="12"/>
      <name val="Times New Roman"/>
      <family val="1"/>
    </font>
    <font>
      <sz val="12"/>
      <name val="Times New Roman"/>
      <family val="1"/>
    </font>
    <font>
      <b/>
      <u val="single"/>
      <sz val="12"/>
      <name val="Times New Roman"/>
      <family val="1"/>
    </font>
    <font>
      <b/>
      <i/>
      <sz val="12"/>
      <name val="Times New Roman"/>
      <family val="1"/>
    </font>
    <font>
      <b/>
      <sz val="16"/>
      <name val="Arial"/>
      <family val="2"/>
    </font>
    <font>
      <b/>
      <i/>
      <sz val="12"/>
      <name val="Arial"/>
      <family val="2"/>
    </font>
    <font>
      <sz val="16"/>
      <name val="Amerigo BT"/>
      <family val="2"/>
    </font>
    <font>
      <sz val="16"/>
      <name val="Arial"/>
      <family val="0"/>
    </font>
    <font>
      <u val="single"/>
      <sz val="10"/>
      <color indexed="36"/>
      <name val="Arial"/>
      <family val="0"/>
    </font>
    <font>
      <b/>
      <sz val="18"/>
      <name val="Arial"/>
      <family val="2"/>
    </font>
    <font>
      <sz val="18"/>
      <name val="Times New Roman"/>
      <family val="1"/>
    </font>
    <font>
      <sz val="18"/>
      <name val="Arial"/>
      <family val="0"/>
    </font>
    <font>
      <u val="single"/>
      <sz val="12"/>
      <color indexed="12"/>
      <name val="Arial"/>
      <family val="2"/>
    </font>
    <font>
      <b/>
      <sz val="11"/>
      <name val="Times New Roman"/>
      <family val="1"/>
    </font>
    <font>
      <sz val="11"/>
      <name val="Times New Roman"/>
      <family val="1"/>
    </font>
    <font>
      <sz val="11"/>
      <name val="Arial"/>
      <family val="0"/>
    </font>
    <font>
      <b/>
      <sz val="11"/>
      <name val="Arial"/>
      <family val="2"/>
    </font>
    <font>
      <u val="single"/>
      <sz val="11"/>
      <color indexed="12"/>
      <name val="Times New Roman"/>
      <family val="1"/>
    </font>
    <font>
      <b/>
      <sz val="11"/>
      <color indexed="9"/>
      <name val="Times New Roman"/>
      <family val="1"/>
    </font>
    <font>
      <sz val="11"/>
      <color indexed="9"/>
      <name val="Times New Roman"/>
      <family val="1"/>
    </font>
    <font>
      <i/>
      <sz val="11"/>
      <name val="Times New Roman"/>
      <family val="1"/>
    </font>
    <font>
      <sz val="11"/>
      <color indexed="10"/>
      <name val="Arial"/>
      <family val="2"/>
    </font>
    <font>
      <sz val="8"/>
      <name val="Tahoma"/>
      <family val="0"/>
    </font>
    <font>
      <b/>
      <sz val="8"/>
      <name val="Arial"/>
      <family val="2"/>
    </font>
  </fonts>
  <fills count="11">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indexed="50"/>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13"/>
        <bgColor indexed="64"/>
      </patternFill>
    </fill>
    <fill>
      <patternFill patternType="solid">
        <fgColor indexed="22"/>
        <bgColor indexed="64"/>
      </patternFill>
    </fill>
  </fills>
  <borders count="52">
    <border>
      <left/>
      <right/>
      <top/>
      <bottom/>
      <diagonal/>
    </border>
    <border>
      <left style="medium">
        <color indexed="47"/>
      </left>
      <right>
        <color indexed="63"/>
      </right>
      <top>
        <color indexed="63"/>
      </top>
      <bottom>
        <color indexed="63"/>
      </bottom>
    </border>
    <border>
      <left>
        <color indexed="63"/>
      </left>
      <right style="medium">
        <color indexed="47"/>
      </right>
      <top>
        <color indexed="63"/>
      </top>
      <bottom>
        <color indexed="63"/>
      </bottom>
    </border>
    <border>
      <left style="medium">
        <color indexed="47"/>
      </left>
      <right>
        <color indexed="63"/>
      </right>
      <top>
        <color indexed="63"/>
      </top>
      <bottom style="medium">
        <color indexed="47"/>
      </bottom>
    </border>
    <border>
      <left>
        <color indexed="63"/>
      </left>
      <right>
        <color indexed="63"/>
      </right>
      <top>
        <color indexed="63"/>
      </top>
      <bottom style="medium">
        <color indexed="47"/>
      </bottom>
    </border>
    <border>
      <left style="medium">
        <color indexed="46"/>
      </left>
      <right>
        <color indexed="63"/>
      </right>
      <top>
        <color indexed="63"/>
      </top>
      <bottom>
        <color indexed="63"/>
      </bottom>
    </border>
    <border>
      <left>
        <color indexed="63"/>
      </left>
      <right style="medium">
        <color indexed="46"/>
      </right>
      <top>
        <color indexed="63"/>
      </top>
      <bottom>
        <color indexed="63"/>
      </bottom>
    </border>
    <border>
      <left>
        <color indexed="63"/>
      </left>
      <right>
        <color indexed="63"/>
      </right>
      <top>
        <color indexed="63"/>
      </top>
      <bottom style="medium">
        <color indexed="46"/>
      </bottom>
    </border>
    <border>
      <left>
        <color indexed="63"/>
      </left>
      <right style="medium">
        <color indexed="50"/>
      </right>
      <top>
        <color indexed="63"/>
      </top>
      <bottom>
        <color indexed="63"/>
      </bottom>
    </border>
    <border>
      <left style="medium">
        <color indexed="50"/>
      </left>
      <right>
        <color indexed="63"/>
      </right>
      <top>
        <color indexed="63"/>
      </top>
      <bottom>
        <color indexed="63"/>
      </bottom>
    </border>
    <border>
      <left>
        <color indexed="63"/>
      </left>
      <right style="medium">
        <color indexed="53"/>
      </right>
      <top>
        <color indexed="63"/>
      </top>
      <bottom>
        <color indexed="63"/>
      </bottom>
    </border>
    <border>
      <left style="medium">
        <color indexed="53"/>
      </left>
      <right>
        <color indexed="63"/>
      </right>
      <top>
        <color indexed="63"/>
      </top>
      <bottom>
        <color indexed="63"/>
      </bottom>
    </border>
    <border>
      <left>
        <color indexed="63"/>
      </left>
      <right style="medium">
        <color indexed="47"/>
      </right>
      <top>
        <color indexed="63"/>
      </top>
      <bottom style="medium">
        <color indexed="47"/>
      </bottom>
    </border>
    <border>
      <left style="medium">
        <color indexed="46"/>
      </left>
      <right>
        <color indexed="63"/>
      </right>
      <top>
        <color indexed="63"/>
      </top>
      <bottom style="medium">
        <color indexed="46"/>
      </bottom>
    </border>
    <border>
      <left>
        <color indexed="63"/>
      </left>
      <right style="medium">
        <color indexed="46"/>
      </right>
      <top>
        <color indexed="63"/>
      </top>
      <bottom style="medium">
        <color indexed="46"/>
      </bottom>
    </border>
    <border>
      <left style="medium">
        <color indexed="50"/>
      </left>
      <right>
        <color indexed="63"/>
      </right>
      <top>
        <color indexed="63"/>
      </top>
      <bottom style="medium">
        <color indexed="50"/>
      </bottom>
    </border>
    <border>
      <left>
        <color indexed="63"/>
      </left>
      <right>
        <color indexed="63"/>
      </right>
      <top>
        <color indexed="63"/>
      </top>
      <bottom style="medium">
        <color indexed="50"/>
      </bottom>
    </border>
    <border>
      <left>
        <color indexed="63"/>
      </left>
      <right style="medium">
        <color indexed="50"/>
      </right>
      <top>
        <color indexed="63"/>
      </top>
      <bottom style="medium">
        <color indexed="50"/>
      </bottom>
    </border>
    <border>
      <left style="medium">
        <color indexed="53"/>
      </left>
      <right>
        <color indexed="63"/>
      </right>
      <top>
        <color indexed="63"/>
      </top>
      <bottom style="medium">
        <color indexed="53"/>
      </bottom>
    </border>
    <border>
      <left>
        <color indexed="63"/>
      </left>
      <right>
        <color indexed="63"/>
      </right>
      <top>
        <color indexed="63"/>
      </top>
      <bottom style="medium">
        <color indexed="53"/>
      </bottom>
    </border>
    <border>
      <left>
        <color indexed="63"/>
      </left>
      <right style="medium">
        <color indexed="53"/>
      </right>
      <top>
        <color indexed="63"/>
      </top>
      <bottom style="medium">
        <color indexed="53"/>
      </bottom>
    </border>
    <border>
      <left>
        <color indexed="63"/>
      </left>
      <right style="medium">
        <color indexed="46"/>
      </right>
      <top style="medium">
        <color indexed="46"/>
      </top>
      <bottom>
        <color indexed="63"/>
      </bottom>
    </border>
    <border>
      <left>
        <color indexed="63"/>
      </left>
      <right style="medium">
        <color indexed="50"/>
      </right>
      <top style="medium">
        <color indexed="50"/>
      </top>
      <bottom>
        <color indexed="63"/>
      </bottom>
    </border>
    <border>
      <left>
        <color indexed="63"/>
      </left>
      <right style="medium">
        <color indexed="47"/>
      </right>
      <top style="medium">
        <color indexed="47"/>
      </top>
      <bottom>
        <color indexed="63"/>
      </bottom>
    </border>
    <border>
      <left style="medium">
        <color indexed="46"/>
      </left>
      <right>
        <color indexed="63"/>
      </right>
      <top style="medium">
        <color indexed="46"/>
      </top>
      <bottom>
        <color indexed="63"/>
      </bottom>
    </border>
    <border>
      <left>
        <color indexed="63"/>
      </left>
      <right>
        <color indexed="63"/>
      </right>
      <top style="medium">
        <color indexed="46"/>
      </top>
      <bottom>
        <color indexed="63"/>
      </bottom>
    </border>
    <border>
      <left style="medium">
        <color indexed="50"/>
      </left>
      <right>
        <color indexed="63"/>
      </right>
      <top style="medium">
        <color indexed="50"/>
      </top>
      <bottom>
        <color indexed="63"/>
      </bottom>
    </border>
    <border>
      <left>
        <color indexed="63"/>
      </left>
      <right>
        <color indexed="63"/>
      </right>
      <top style="medium">
        <color indexed="50"/>
      </top>
      <bottom>
        <color indexed="63"/>
      </bottom>
    </border>
    <border>
      <left style="medium">
        <color indexed="53"/>
      </left>
      <right>
        <color indexed="63"/>
      </right>
      <top style="medium">
        <color indexed="53"/>
      </top>
      <bottom>
        <color indexed="63"/>
      </bottom>
    </border>
    <border>
      <left>
        <color indexed="63"/>
      </left>
      <right>
        <color indexed="63"/>
      </right>
      <top style="medium">
        <color indexed="53"/>
      </top>
      <bottom>
        <color indexed="63"/>
      </bottom>
    </border>
    <border>
      <left>
        <color indexed="63"/>
      </left>
      <right style="medium">
        <color indexed="53"/>
      </right>
      <top style="medium">
        <color indexed="5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medium">
        <color indexed="48"/>
      </top>
      <bottom style="medium">
        <color indexed="48"/>
      </bottom>
    </border>
    <border>
      <left>
        <color indexed="63"/>
      </left>
      <right>
        <color indexed="63"/>
      </right>
      <top>
        <color indexed="63"/>
      </top>
      <bottom style="medium">
        <color indexed="48"/>
      </bottom>
    </border>
    <border>
      <left>
        <color indexed="63"/>
      </left>
      <right style="medium">
        <color indexed="48"/>
      </right>
      <top>
        <color indexed="63"/>
      </top>
      <bottom>
        <color indexed="63"/>
      </bottom>
    </border>
    <border>
      <left>
        <color indexed="63"/>
      </left>
      <right style="medium">
        <color indexed="48"/>
      </right>
      <top style="medium">
        <color indexed="48"/>
      </top>
      <bottom style="medium">
        <color indexed="48"/>
      </bottom>
    </border>
    <border>
      <left style="medium">
        <color indexed="48"/>
      </left>
      <right>
        <color indexed="63"/>
      </right>
      <top>
        <color indexed="63"/>
      </top>
      <bottom>
        <color indexed="63"/>
      </bottom>
    </border>
    <border>
      <left style="medium">
        <color indexed="48"/>
      </left>
      <right>
        <color indexed="63"/>
      </right>
      <top style="medium">
        <color indexed="48"/>
      </top>
      <bottom style="medium">
        <color indexed="48"/>
      </bottom>
    </border>
    <border>
      <left style="medium">
        <color indexed="48"/>
      </left>
      <right>
        <color indexed="63"/>
      </right>
      <top>
        <color indexed="63"/>
      </top>
      <bottom style="medium">
        <color indexed="48"/>
      </bottom>
    </border>
    <border>
      <left>
        <color indexed="63"/>
      </left>
      <right style="medium">
        <color indexed="48"/>
      </right>
      <top>
        <color indexed="63"/>
      </top>
      <bottom style="medium">
        <color indexed="48"/>
      </bottom>
    </border>
    <border>
      <left style="medium">
        <color indexed="46"/>
      </left>
      <right>
        <color indexed="63"/>
      </right>
      <top>
        <color indexed="63"/>
      </top>
      <bottom style="medium">
        <color indexed="47"/>
      </bottom>
    </border>
    <border>
      <left style="medium">
        <color indexed="50"/>
      </left>
      <right>
        <color indexed="63"/>
      </right>
      <top>
        <color indexed="63"/>
      </top>
      <bottom style="medium">
        <color indexed="47"/>
      </bottom>
    </border>
    <border>
      <left style="medium">
        <color indexed="53"/>
      </left>
      <right>
        <color indexed="63"/>
      </right>
      <top>
        <color indexed="63"/>
      </top>
      <bottom style="medium">
        <color indexed="47"/>
      </bottom>
    </border>
    <border>
      <left style="thin"/>
      <right>
        <color indexed="63"/>
      </right>
      <top style="thin"/>
      <bottom style="thin"/>
    </border>
    <border>
      <left style="thin"/>
      <right>
        <color indexed="63"/>
      </right>
      <top>
        <color indexed="63"/>
      </top>
      <bottom style="thin"/>
    </border>
    <border>
      <left style="double"/>
      <right>
        <color indexed="63"/>
      </right>
      <top>
        <color indexed="63"/>
      </top>
      <bottom>
        <color indexed="63"/>
      </bottom>
    </border>
    <border>
      <left style="double"/>
      <right style="thin"/>
      <top style="thin"/>
      <bottom style="thin"/>
    </border>
    <border>
      <left style="double"/>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cellStyleXfs>
  <cellXfs count="514">
    <xf numFmtId="0" fontId="0" fillId="0" borderId="0" xfId="0" applyAlignment="1">
      <alignment/>
    </xf>
    <xf numFmtId="0" fontId="0" fillId="0" borderId="0" xfId="0" applyAlignment="1">
      <alignment horizontal="center"/>
    </xf>
    <xf numFmtId="0" fontId="2" fillId="0" borderId="0" xfId="0" applyFont="1" applyAlignment="1">
      <alignment horizontal="center" wrapText="1"/>
    </xf>
    <xf numFmtId="1" fontId="0" fillId="0" borderId="0" xfId="0" applyNumberFormat="1" applyAlignment="1">
      <alignment/>
    </xf>
    <xf numFmtId="1" fontId="4" fillId="0" borderId="0" xfId="0" applyNumberFormat="1" applyFont="1" applyAlignment="1">
      <alignment/>
    </xf>
    <xf numFmtId="165" fontId="0" fillId="0" borderId="0" xfId="0" applyNumberFormat="1" applyAlignment="1">
      <alignment/>
    </xf>
    <xf numFmtId="165" fontId="4" fillId="0" borderId="0" xfId="0" applyNumberFormat="1"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1" fillId="0" borderId="0" xfId="0" applyFont="1" applyBorder="1" applyAlignment="1">
      <alignment/>
    </xf>
    <xf numFmtId="0" fontId="9"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Border="1" applyAlignment="1">
      <alignment/>
    </xf>
    <xf numFmtId="0" fontId="9" fillId="0" borderId="0" xfId="0" applyFont="1" applyAlignment="1">
      <alignment horizontal="left"/>
    </xf>
    <xf numFmtId="164" fontId="9" fillId="0" borderId="0" xfId="0" applyNumberFormat="1" applyFont="1" applyAlignment="1">
      <alignment/>
    </xf>
    <xf numFmtId="0" fontId="9" fillId="0" borderId="0" xfId="0" applyFont="1" applyAlignment="1">
      <alignment horizontal="center"/>
    </xf>
    <xf numFmtId="0" fontId="11" fillId="0" borderId="0" xfId="0" applyFont="1" applyAlignment="1">
      <alignment/>
    </xf>
    <xf numFmtId="0" fontId="0" fillId="0" borderId="0" xfId="0" applyFont="1" applyFill="1" applyAlignment="1">
      <alignment/>
    </xf>
    <xf numFmtId="0" fontId="8" fillId="0" borderId="0" xfId="0" applyFont="1" applyFill="1" applyBorder="1" applyAlignment="1">
      <alignment/>
    </xf>
    <xf numFmtId="0" fontId="9" fillId="0" borderId="0" xfId="0" applyFont="1" applyFill="1" applyAlignment="1">
      <alignment/>
    </xf>
    <xf numFmtId="165" fontId="9" fillId="0" borderId="0" xfId="0" applyNumberFormat="1" applyFont="1" applyFill="1" applyAlignment="1">
      <alignment horizontal="center"/>
    </xf>
    <xf numFmtId="9" fontId="9" fillId="0" borderId="0" xfId="0" applyNumberFormat="1" applyFont="1" applyFill="1" applyAlignment="1">
      <alignment horizontal="center"/>
    </xf>
    <xf numFmtId="9" fontId="9" fillId="0" borderId="0" xfId="21" applyFont="1" applyFill="1" applyAlignment="1">
      <alignment horizontal="center"/>
    </xf>
    <xf numFmtId="0" fontId="9" fillId="0" borderId="0" xfId="0" applyFont="1" applyFill="1" applyAlignment="1">
      <alignment horizontal="center"/>
    </xf>
    <xf numFmtId="0" fontId="8" fillId="2" borderId="0" xfId="0" applyFont="1" applyFill="1" applyAlignment="1">
      <alignment horizontal="center"/>
    </xf>
    <xf numFmtId="0" fontId="7" fillId="0" borderId="0" xfId="0" applyFont="1" applyFill="1" applyAlignment="1">
      <alignment/>
    </xf>
    <xf numFmtId="0" fontId="6" fillId="0" borderId="0" xfId="0" applyFont="1" applyFill="1" applyAlignment="1">
      <alignment/>
    </xf>
    <xf numFmtId="0" fontId="0" fillId="0" borderId="0" xfId="0" applyFill="1" applyAlignment="1">
      <alignment/>
    </xf>
    <xf numFmtId="0" fontId="10" fillId="0" borderId="0" xfId="0" applyFont="1" applyFill="1" applyAlignment="1">
      <alignment horizontal="center"/>
    </xf>
    <xf numFmtId="0" fontId="13" fillId="3" borderId="0" xfId="0" applyFont="1" applyFill="1" applyAlignment="1">
      <alignment/>
    </xf>
    <xf numFmtId="0" fontId="8" fillId="3" borderId="0" xfId="0" applyFont="1" applyFill="1" applyAlignment="1">
      <alignment horizontal="center"/>
    </xf>
    <xf numFmtId="0" fontId="10" fillId="3" borderId="0" xfId="0" applyFont="1" applyFill="1" applyAlignment="1">
      <alignment horizontal="center"/>
    </xf>
    <xf numFmtId="0" fontId="12" fillId="3" borderId="0" xfId="0" applyFont="1" applyFill="1" applyAlignment="1">
      <alignment/>
    </xf>
    <xf numFmtId="165" fontId="9" fillId="3" borderId="0" xfId="0" applyNumberFormat="1" applyFont="1" applyFill="1" applyAlignment="1">
      <alignment horizontal="center"/>
    </xf>
    <xf numFmtId="0" fontId="9" fillId="3" borderId="0" xfId="0" applyFont="1" applyFill="1" applyAlignment="1">
      <alignment/>
    </xf>
    <xf numFmtId="0" fontId="0" fillId="3" borderId="0" xfId="0" applyFill="1" applyAlignment="1">
      <alignment/>
    </xf>
    <xf numFmtId="0" fontId="8" fillId="0" borderId="0" xfId="0" applyFont="1" applyAlignment="1">
      <alignment horizontal="center" wrapText="1"/>
    </xf>
    <xf numFmtId="164" fontId="9" fillId="0" borderId="0" xfId="0" applyNumberFormat="1" applyFont="1" applyAlignment="1">
      <alignment horizontal="center"/>
    </xf>
    <xf numFmtId="167" fontId="9" fillId="0" borderId="0" xfId="15" applyNumberFormat="1" applyFont="1" applyAlignment="1">
      <alignment/>
    </xf>
    <xf numFmtId="167" fontId="9" fillId="0" borderId="0" xfId="0" applyNumberFormat="1" applyFont="1" applyAlignment="1">
      <alignment horizontal="center"/>
    </xf>
    <xf numFmtId="3" fontId="9" fillId="0" borderId="0" xfId="15" applyNumberFormat="1" applyFont="1" applyAlignment="1">
      <alignment horizontal="center"/>
    </xf>
    <xf numFmtId="3" fontId="9" fillId="0" borderId="0" xfId="0" applyNumberFormat="1" applyFont="1" applyAlignment="1">
      <alignment horizontal="center"/>
    </xf>
    <xf numFmtId="0" fontId="8" fillId="0" borderId="0" xfId="0" applyFont="1" applyFill="1" applyAlignment="1">
      <alignment/>
    </xf>
    <xf numFmtId="0" fontId="8" fillId="0" borderId="0" xfId="0" applyFont="1" applyFill="1" applyAlignment="1">
      <alignment horizontal="center" wrapText="1"/>
    </xf>
    <xf numFmtId="170" fontId="9" fillId="0" borderId="0" xfId="0" applyNumberFormat="1" applyFont="1" applyAlignment="1">
      <alignment horizontal="center"/>
    </xf>
    <xf numFmtId="0" fontId="0" fillId="0" borderId="0" xfId="0" applyFont="1" applyAlignment="1">
      <alignment/>
    </xf>
    <xf numFmtId="0" fontId="0" fillId="0" borderId="0" xfId="0" applyFont="1" applyFill="1" applyAlignment="1">
      <alignment/>
    </xf>
    <xf numFmtId="0" fontId="12" fillId="4" borderId="0" xfId="0" applyFont="1" applyFill="1" applyAlignment="1">
      <alignment/>
    </xf>
    <xf numFmtId="165" fontId="9" fillId="4" borderId="0" xfId="0" applyNumberFormat="1" applyFont="1" applyFill="1" applyAlignment="1">
      <alignment horizontal="center"/>
    </xf>
    <xf numFmtId="0" fontId="9" fillId="4" borderId="0" xfId="0" applyFont="1" applyFill="1" applyAlignment="1">
      <alignment/>
    </xf>
    <xf numFmtId="0" fontId="13" fillId="4" borderId="0" xfId="0" applyFont="1" applyFill="1" applyAlignment="1">
      <alignment/>
    </xf>
    <xf numFmtId="0" fontId="8" fillId="4" borderId="0" xfId="0" applyFont="1" applyFill="1" applyAlignment="1">
      <alignment horizontal="center"/>
    </xf>
    <xf numFmtId="0" fontId="10" fillId="4" borderId="0" xfId="0" applyFont="1" applyFill="1" applyAlignment="1">
      <alignment horizontal="center"/>
    </xf>
    <xf numFmtId="0" fontId="12" fillId="5" borderId="0" xfId="0" applyFont="1" applyFill="1" applyAlignment="1">
      <alignment/>
    </xf>
    <xf numFmtId="165" fontId="9" fillId="5" borderId="0" xfId="0" applyNumberFormat="1" applyFont="1" applyFill="1" applyAlignment="1">
      <alignment horizontal="center"/>
    </xf>
    <xf numFmtId="0" fontId="9" fillId="5" borderId="0" xfId="0" applyFont="1" applyFill="1" applyAlignment="1">
      <alignment/>
    </xf>
    <xf numFmtId="0" fontId="13" fillId="5" borderId="0" xfId="0" applyFont="1" applyFill="1" applyAlignment="1">
      <alignment/>
    </xf>
    <xf numFmtId="0" fontId="8" fillId="5" borderId="0" xfId="0" applyFont="1" applyFill="1" applyAlignment="1">
      <alignment horizontal="center"/>
    </xf>
    <xf numFmtId="0" fontId="10" fillId="5" borderId="0" xfId="0" applyFont="1" applyFill="1" applyAlignment="1">
      <alignment horizontal="center"/>
    </xf>
    <xf numFmtId="0" fontId="12" fillId="6" borderId="0" xfId="0" applyFont="1" applyFill="1" applyAlignment="1">
      <alignment/>
    </xf>
    <xf numFmtId="165" fontId="9" fillId="6" borderId="0" xfId="0" applyNumberFormat="1" applyFont="1" applyFill="1" applyAlignment="1">
      <alignment horizontal="center"/>
    </xf>
    <xf numFmtId="0" fontId="9" fillId="6" borderId="0" xfId="0" applyFont="1" applyFill="1" applyAlignment="1">
      <alignment/>
    </xf>
    <xf numFmtId="0" fontId="13" fillId="6" borderId="0" xfId="0" applyFont="1" applyFill="1" applyAlignment="1">
      <alignment/>
    </xf>
    <xf numFmtId="0" fontId="8" fillId="6" borderId="0" xfId="0" applyFont="1" applyFill="1" applyAlignment="1">
      <alignment horizontal="center"/>
    </xf>
    <xf numFmtId="0" fontId="10" fillId="6" borderId="0" xfId="0" applyFont="1" applyFill="1" applyAlignment="1">
      <alignment horizontal="center"/>
    </xf>
    <xf numFmtId="0" fontId="7" fillId="0" borderId="0" xfId="0" applyFont="1" applyAlignment="1">
      <alignment/>
    </xf>
    <xf numFmtId="0" fontId="19" fillId="0" borderId="0" xfId="0" applyFont="1" applyFill="1" applyAlignment="1">
      <alignment/>
    </xf>
    <xf numFmtId="0" fontId="0" fillId="4" borderId="0" xfId="0" applyFill="1" applyAlignment="1">
      <alignment/>
    </xf>
    <xf numFmtId="0" fontId="0" fillId="0" borderId="0" xfId="0" applyAlignment="1">
      <alignment/>
    </xf>
    <xf numFmtId="171" fontId="9" fillId="7" borderId="0" xfId="17" applyNumberFormat="1" applyFont="1" applyFill="1" applyBorder="1" applyAlignment="1">
      <alignment horizontal="center" wrapText="1"/>
    </xf>
    <xf numFmtId="1" fontId="9" fillId="7" borderId="0" xfId="0" applyNumberFormat="1" applyFont="1" applyFill="1" applyAlignment="1">
      <alignment horizontal="center"/>
    </xf>
    <xf numFmtId="9" fontId="9" fillId="7" borderId="0" xfId="0" applyNumberFormat="1" applyFont="1" applyFill="1" applyAlignment="1">
      <alignment horizontal="center"/>
    </xf>
    <xf numFmtId="9" fontId="9" fillId="7" borderId="0" xfId="21" applyFont="1" applyFill="1" applyAlignment="1">
      <alignment horizontal="center"/>
    </xf>
    <xf numFmtId="0" fontId="9" fillId="7" borderId="0" xfId="0" applyFont="1" applyFill="1" applyAlignment="1">
      <alignment horizontal="center"/>
    </xf>
    <xf numFmtId="167" fontId="9" fillId="7" borderId="0" xfId="15" applyNumberFormat="1" applyFont="1" applyFill="1" applyAlignment="1">
      <alignment/>
    </xf>
    <xf numFmtId="0" fontId="3" fillId="2" borderId="0" xfId="0" applyFont="1" applyFill="1" applyBorder="1" applyAlignment="1">
      <alignment/>
    </xf>
    <xf numFmtId="0" fontId="0" fillId="5" borderId="0" xfId="0" applyFill="1" applyAlignment="1">
      <alignment/>
    </xf>
    <xf numFmtId="0" fontId="0" fillId="6" borderId="0" xfId="0" applyFill="1" applyAlignment="1">
      <alignment/>
    </xf>
    <xf numFmtId="0" fontId="7" fillId="0" borderId="0" xfId="0" applyFont="1" applyAlignment="1">
      <alignment wrapText="1"/>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164" fontId="9" fillId="0" borderId="0" xfId="0" applyNumberFormat="1" applyFont="1" applyFill="1" applyAlignment="1">
      <alignment horizontal="center"/>
    </xf>
    <xf numFmtId="0" fontId="21" fillId="0" borderId="0" xfId="0" applyFont="1" applyAlignment="1">
      <alignment horizontal="center" wrapText="1"/>
    </xf>
    <xf numFmtId="0" fontId="21" fillId="0" borderId="0" xfId="0" applyFont="1" applyAlignment="1">
      <alignment horizontal="center"/>
    </xf>
    <xf numFmtId="0" fontId="22" fillId="0" borderId="0" xfId="0" applyFont="1" applyAlignment="1">
      <alignment/>
    </xf>
    <xf numFmtId="0" fontId="21" fillId="0" borderId="1" xfId="0" applyFont="1" applyBorder="1" applyAlignment="1">
      <alignment horizontal="center" wrapText="1"/>
    </xf>
    <xf numFmtId="0" fontId="21" fillId="0" borderId="0" xfId="0" applyFont="1" applyBorder="1" applyAlignment="1">
      <alignment horizontal="center"/>
    </xf>
    <xf numFmtId="0" fontId="21" fillId="0" borderId="0" xfId="0" applyFont="1" applyBorder="1" applyAlignment="1">
      <alignment horizontal="center" wrapText="1"/>
    </xf>
    <xf numFmtId="0" fontId="22" fillId="0" borderId="1" xfId="0" applyFont="1" applyBorder="1" applyAlignment="1">
      <alignment/>
    </xf>
    <xf numFmtId="3" fontId="22" fillId="0" borderId="0" xfId="15" applyNumberFormat="1" applyFont="1" applyBorder="1" applyAlignment="1">
      <alignment horizontal="center"/>
    </xf>
    <xf numFmtId="3" fontId="22" fillId="0" borderId="0" xfId="0" applyNumberFormat="1" applyFont="1" applyBorder="1" applyAlignment="1">
      <alignment horizontal="center"/>
    </xf>
    <xf numFmtId="0" fontId="21" fillId="0" borderId="1" xfId="0" applyFont="1" applyBorder="1" applyAlignment="1">
      <alignment/>
    </xf>
    <xf numFmtId="0" fontId="21" fillId="0" borderId="0" xfId="0" applyFont="1" applyBorder="1" applyAlignment="1">
      <alignment horizontal="left"/>
    </xf>
    <xf numFmtId="0" fontId="21" fillId="0" borderId="2" xfId="0" applyFont="1" applyBorder="1" applyAlignment="1">
      <alignment horizontal="center" wrapText="1"/>
    </xf>
    <xf numFmtId="0" fontId="0" fillId="0" borderId="0" xfId="0" applyAlignment="1">
      <alignment horizontal="center" wrapText="1"/>
    </xf>
    <xf numFmtId="0" fontId="21" fillId="0" borderId="2" xfId="0" applyFont="1" applyBorder="1" applyAlignment="1">
      <alignment horizontal="center"/>
    </xf>
    <xf numFmtId="164" fontId="22" fillId="0" borderId="2" xfId="17" applyNumberFormat="1" applyFont="1" applyBorder="1" applyAlignment="1">
      <alignment horizontal="center"/>
    </xf>
    <xf numFmtId="0" fontId="22" fillId="0" borderId="3" xfId="0" applyFont="1" applyBorder="1" applyAlignment="1">
      <alignment/>
    </xf>
    <xf numFmtId="3" fontId="22" fillId="0" borderId="4" xfId="0" applyNumberFormat="1" applyFont="1" applyBorder="1" applyAlignment="1">
      <alignment horizontal="center"/>
    </xf>
    <xf numFmtId="164" fontId="22" fillId="0" borderId="2" xfId="0" applyNumberFormat="1" applyFont="1" applyBorder="1" applyAlignment="1">
      <alignment horizontal="center"/>
    </xf>
    <xf numFmtId="7" fontId="22" fillId="0" borderId="0" xfId="0" applyNumberFormat="1" applyFont="1" applyBorder="1" applyAlignment="1">
      <alignment horizontal="center"/>
    </xf>
    <xf numFmtId="0" fontId="21" fillId="0" borderId="5" xfId="0" applyFont="1" applyBorder="1" applyAlignment="1">
      <alignment horizontal="center" wrapText="1"/>
    </xf>
    <xf numFmtId="0" fontId="21" fillId="0" borderId="6" xfId="0" applyFont="1" applyBorder="1" applyAlignment="1">
      <alignment horizontal="center"/>
    </xf>
    <xf numFmtId="0" fontId="22" fillId="0" borderId="5" xfId="0" applyFont="1" applyBorder="1" applyAlignment="1">
      <alignment/>
    </xf>
    <xf numFmtId="164" fontId="22" fillId="0" borderId="6" xfId="17" applyNumberFormat="1" applyFont="1" applyBorder="1" applyAlignment="1">
      <alignment horizontal="center"/>
    </xf>
    <xf numFmtId="3" fontId="22" fillId="0" borderId="7" xfId="0" applyNumberFormat="1" applyFont="1" applyBorder="1" applyAlignment="1">
      <alignment horizontal="center"/>
    </xf>
    <xf numFmtId="0" fontId="21" fillId="0" borderId="8" xfId="0" applyFont="1" applyBorder="1" applyAlignment="1">
      <alignment horizontal="center" wrapText="1"/>
    </xf>
    <xf numFmtId="164" fontId="22" fillId="0" borderId="8" xfId="0" applyNumberFormat="1" applyFont="1" applyBorder="1" applyAlignment="1">
      <alignment horizontal="center"/>
    </xf>
    <xf numFmtId="0" fontId="21" fillId="0" borderId="9" xfId="0" applyFont="1" applyBorder="1" applyAlignment="1">
      <alignment horizontal="center" wrapText="1"/>
    </xf>
    <xf numFmtId="0" fontId="22" fillId="0" borderId="9" xfId="0" applyFont="1" applyBorder="1" applyAlignment="1">
      <alignment/>
    </xf>
    <xf numFmtId="0" fontId="21" fillId="0" borderId="9" xfId="0" applyFont="1" applyBorder="1" applyAlignment="1">
      <alignment/>
    </xf>
    <xf numFmtId="0" fontId="21" fillId="0" borderId="8" xfId="0" applyFont="1" applyBorder="1" applyAlignment="1">
      <alignment horizontal="center"/>
    </xf>
    <xf numFmtId="164" fontId="22" fillId="0" borderId="8" xfId="17" applyNumberFormat="1" applyFont="1" applyBorder="1" applyAlignment="1">
      <alignment horizontal="center"/>
    </xf>
    <xf numFmtId="5" fontId="22" fillId="0" borderId="2" xfId="0" applyNumberFormat="1" applyFont="1" applyBorder="1" applyAlignment="1">
      <alignment horizontal="center"/>
    </xf>
    <xf numFmtId="0" fontId="21" fillId="0" borderId="6" xfId="0" applyFont="1" applyBorder="1" applyAlignment="1">
      <alignment horizontal="center" wrapText="1"/>
    </xf>
    <xf numFmtId="164" fontId="22" fillId="0" borderId="6" xfId="0" applyNumberFormat="1" applyFont="1" applyBorder="1" applyAlignment="1">
      <alignment horizontal="center"/>
    </xf>
    <xf numFmtId="0" fontId="21" fillId="0" borderId="5" xfId="0" applyFont="1" applyBorder="1" applyAlignment="1">
      <alignment/>
    </xf>
    <xf numFmtId="0" fontId="21" fillId="0" borderId="10" xfId="0" applyFont="1" applyBorder="1" applyAlignment="1">
      <alignment horizontal="center"/>
    </xf>
    <xf numFmtId="0" fontId="21" fillId="0" borderId="11" xfId="0" applyFont="1" applyBorder="1" applyAlignment="1">
      <alignment horizontal="center" wrapText="1"/>
    </xf>
    <xf numFmtId="0" fontId="22" fillId="0" borderId="11" xfId="0" applyFont="1" applyBorder="1" applyAlignment="1">
      <alignment/>
    </xf>
    <xf numFmtId="0" fontId="21" fillId="0" borderId="10" xfId="0" applyFont="1" applyBorder="1" applyAlignment="1">
      <alignment horizontal="center" wrapText="1"/>
    </xf>
    <xf numFmtId="164" fontId="22" fillId="0" borderId="10" xfId="0" applyNumberFormat="1" applyFont="1" applyBorder="1" applyAlignment="1">
      <alignment horizontal="center"/>
    </xf>
    <xf numFmtId="0" fontId="21" fillId="0" borderId="11" xfId="0" applyFont="1" applyBorder="1" applyAlignment="1">
      <alignment/>
    </xf>
    <xf numFmtId="164" fontId="22" fillId="0" borderId="10" xfId="17" applyNumberFormat="1" applyFont="1" applyBorder="1" applyAlignment="1">
      <alignment horizontal="center"/>
    </xf>
    <xf numFmtId="0" fontId="17" fillId="8" borderId="0" xfId="0" applyFont="1" applyFill="1" applyAlignment="1">
      <alignment/>
    </xf>
    <xf numFmtId="0" fontId="14" fillId="8" borderId="0" xfId="0" applyFont="1" applyFill="1" applyAlignment="1">
      <alignment/>
    </xf>
    <xf numFmtId="0" fontId="15" fillId="8" borderId="0" xfId="0" applyFont="1" applyFill="1" applyAlignment="1">
      <alignment/>
    </xf>
    <xf numFmtId="0" fontId="18" fillId="8" borderId="0" xfId="0" applyFont="1" applyFill="1" applyAlignment="1">
      <alignment/>
    </xf>
    <xf numFmtId="3" fontId="22" fillId="0" borderId="0" xfId="17" applyNumberFormat="1" applyFont="1" applyBorder="1" applyAlignment="1">
      <alignment horizontal="center"/>
    </xf>
    <xf numFmtId="1" fontId="22" fillId="0" borderId="0" xfId="0" applyNumberFormat="1" applyFont="1" applyBorder="1" applyAlignment="1">
      <alignment horizontal="center"/>
    </xf>
    <xf numFmtId="173" fontId="22" fillId="0" borderId="0" xfId="0" applyNumberFormat="1" applyFont="1" applyBorder="1" applyAlignment="1">
      <alignment horizontal="center"/>
    </xf>
    <xf numFmtId="3" fontId="22" fillId="0" borderId="2" xfId="0" applyNumberFormat="1" applyFont="1" applyBorder="1" applyAlignment="1">
      <alignment horizontal="center"/>
    </xf>
    <xf numFmtId="0" fontId="22" fillId="0" borderId="0" xfId="0" applyFont="1" applyBorder="1" applyAlignment="1">
      <alignment horizontal="center"/>
    </xf>
    <xf numFmtId="0" fontId="21" fillId="0" borderId="3" xfId="0" applyFont="1" applyBorder="1" applyAlignment="1">
      <alignment/>
    </xf>
    <xf numFmtId="3" fontId="21" fillId="0" borderId="4" xfId="15" applyNumberFormat="1" applyFont="1" applyBorder="1" applyAlignment="1">
      <alignment horizontal="center"/>
    </xf>
    <xf numFmtId="0" fontId="21" fillId="0" borderId="4" xfId="0" applyFont="1" applyBorder="1" applyAlignment="1">
      <alignment horizontal="center"/>
    </xf>
    <xf numFmtId="173" fontId="21" fillId="0" borderId="4" xfId="0" applyNumberFormat="1" applyFont="1" applyBorder="1" applyAlignment="1">
      <alignment horizontal="center"/>
    </xf>
    <xf numFmtId="3" fontId="21" fillId="0" borderId="12" xfId="0" applyNumberFormat="1" applyFont="1" applyBorder="1" applyAlignment="1">
      <alignment horizontal="center"/>
    </xf>
    <xf numFmtId="9" fontId="22" fillId="0" borderId="0" xfId="0" applyNumberFormat="1" applyFont="1" applyBorder="1" applyAlignment="1">
      <alignment horizontal="center"/>
    </xf>
    <xf numFmtId="3" fontId="22" fillId="0" borderId="2" xfId="15" applyNumberFormat="1" applyFont="1" applyBorder="1" applyAlignment="1">
      <alignment horizontal="center"/>
    </xf>
    <xf numFmtId="3" fontId="22" fillId="0" borderId="6" xfId="15" applyNumberFormat="1" applyFont="1" applyBorder="1" applyAlignment="1">
      <alignment horizontal="center"/>
    </xf>
    <xf numFmtId="3" fontId="22" fillId="0" borderId="6" xfId="0" applyNumberFormat="1" applyFont="1" applyBorder="1" applyAlignment="1">
      <alignment horizontal="center"/>
    </xf>
    <xf numFmtId="0" fontId="21" fillId="0" borderId="13" xfId="0" applyFont="1" applyBorder="1" applyAlignment="1">
      <alignment/>
    </xf>
    <xf numFmtId="3" fontId="21" fillId="0" borderId="7" xfId="15" applyNumberFormat="1" applyFont="1" applyBorder="1" applyAlignment="1">
      <alignment horizontal="center"/>
    </xf>
    <xf numFmtId="0" fontId="21" fillId="0" borderId="7" xfId="0" applyFont="1" applyBorder="1" applyAlignment="1">
      <alignment horizontal="center"/>
    </xf>
    <xf numFmtId="3" fontId="21" fillId="0" borderId="14" xfId="0" applyNumberFormat="1" applyFont="1" applyBorder="1" applyAlignment="1">
      <alignment horizontal="center"/>
    </xf>
    <xf numFmtId="173" fontId="21" fillId="0" borderId="7" xfId="0" applyNumberFormat="1" applyFont="1" applyBorder="1" applyAlignment="1">
      <alignment horizontal="center"/>
    </xf>
    <xf numFmtId="3" fontId="22" fillId="0" borderId="8" xfId="15" applyNumberFormat="1" applyFont="1" applyBorder="1" applyAlignment="1">
      <alignment horizontal="center"/>
    </xf>
    <xf numFmtId="3" fontId="22" fillId="0" borderId="8" xfId="0" applyNumberFormat="1" applyFont="1" applyBorder="1" applyAlignment="1">
      <alignment horizontal="center"/>
    </xf>
    <xf numFmtId="0" fontId="21" fillId="0" borderId="15" xfId="0" applyFont="1" applyBorder="1" applyAlignment="1">
      <alignment/>
    </xf>
    <xf numFmtId="3" fontId="21" fillId="0" borderId="16" xfId="15" applyNumberFormat="1" applyFont="1" applyBorder="1" applyAlignment="1">
      <alignment horizontal="center"/>
    </xf>
    <xf numFmtId="0" fontId="21" fillId="0" borderId="16" xfId="0" applyFont="1" applyBorder="1" applyAlignment="1">
      <alignment horizontal="center"/>
    </xf>
    <xf numFmtId="3" fontId="21" fillId="0" borderId="17" xfId="0" applyNumberFormat="1" applyFont="1" applyBorder="1" applyAlignment="1">
      <alignment horizontal="center"/>
    </xf>
    <xf numFmtId="3" fontId="21" fillId="0" borderId="16" xfId="0" applyNumberFormat="1" applyFont="1" applyBorder="1" applyAlignment="1">
      <alignment horizontal="center"/>
    </xf>
    <xf numFmtId="3" fontId="22" fillId="0" borderId="10" xfId="15" applyNumberFormat="1" applyFont="1" applyBorder="1" applyAlignment="1">
      <alignment horizontal="center"/>
    </xf>
    <xf numFmtId="3" fontId="22" fillId="0" borderId="10" xfId="0" applyNumberFormat="1" applyFont="1" applyBorder="1" applyAlignment="1">
      <alignment horizontal="center"/>
    </xf>
    <xf numFmtId="0" fontId="21" fillId="0" borderId="18" xfId="0" applyFont="1" applyBorder="1" applyAlignment="1">
      <alignment/>
    </xf>
    <xf numFmtId="3" fontId="21" fillId="0" borderId="19" xfId="15" applyNumberFormat="1" applyFont="1" applyBorder="1" applyAlignment="1">
      <alignment horizontal="center"/>
    </xf>
    <xf numFmtId="0" fontId="21" fillId="0" borderId="19" xfId="0" applyFont="1" applyBorder="1" applyAlignment="1">
      <alignment horizontal="center"/>
    </xf>
    <xf numFmtId="3" fontId="21" fillId="0" borderId="20" xfId="0" applyNumberFormat="1" applyFont="1" applyBorder="1" applyAlignment="1">
      <alignment horizontal="center"/>
    </xf>
    <xf numFmtId="0" fontId="22" fillId="0" borderId="2" xfId="0" applyFont="1" applyBorder="1" applyAlignment="1">
      <alignment horizontal="center" wrapText="1"/>
    </xf>
    <xf numFmtId="170" fontId="22" fillId="0" borderId="0" xfId="15" applyNumberFormat="1" applyFont="1" applyBorder="1" applyAlignment="1">
      <alignment horizontal="center"/>
    </xf>
    <xf numFmtId="0" fontId="21" fillId="0" borderId="0" xfId="0" applyFont="1" applyBorder="1" applyAlignment="1">
      <alignment/>
    </xf>
    <xf numFmtId="0" fontId="23" fillId="0" borderId="0" xfId="0" applyFont="1" applyBorder="1" applyAlignment="1">
      <alignment/>
    </xf>
    <xf numFmtId="0" fontId="23" fillId="0" borderId="2" xfId="0" applyFont="1" applyBorder="1" applyAlignment="1">
      <alignment/>
    </xf>
    <xf numFmtId="173" fontId="21" fillId="0" borderId="0" xfId="0" applyNumberFormat="1" applyFont="1" applyBorder="1" applyAlignment="1">
      <alignment horizontal="left"/>
    </xf>
    <xf numFmtId="9" fontId="22" fillId="0" borderId="2" xfId="21" applyFont="1" applyBorder="1" applyAlignment="1">
      <alignment horizontal="center"/>
    </xf>
    <xf numFmtId="170" fontId="21" fillId="0" borderId="4" xfId="15" applyNumberFormat="1" applyFont="1" applyBorder="1" applyAlignment="1">
      <alignment horizontal="center"/>
    </xf>
    <xf numFmtId="3" fontId="21" fillId="0" borderId="4" xfId="0" applyNumberFormat="1" applyFont="1" applyBorder="1" applyAlignment="1">
      <alignment horizontal="center"/>
    </xf>
    <xf numFmtId="3" fontId="22" fillId="0" borderId="2" xfId="0" applyNumberFormat="1" applyFont="1" applyBorder="1" applyAlignment="1">
      <alignment/>
    </xf>
    <xf numFmtId="170" fontId="21" fillId="0" borderId="0" xfId="15" applyNumberFormat="1" applyFont="1" applyBorder="1" applyAlignment="1">
      <alignment horizontal="center"/>
    </xf>
    <xf numFmtId="3" fontId="21" fillId="0" borderId="0" xfId="0" applyNumberFormat="1" applyFont="1" applyBorder="1" applyAlignment="1">
      <alignment horizontal="center"/>
    </xf>
    <xf numFmtId="9" fontId="22" fillId="0" borderId="2" xfId="21" applyFont="1" applyBorder="1" applyAlignment="1">
      <alignment/>
    </xf>
    <xf numFmtId="173" fontId="21" fillId="0" borderId="4" xfId="0" applyNumberFormat="1" applyFont="1" applyBorder="1" applyAlignment="1">
      <alignment horizontal="left"/>
    </xf>
    <xf numFmtId="0" fontId="23" fillId="0" borderId="4" xfId="0" applyFont="1" applyBorder="1" applyAlignment="1">
      <alignment/>
    </xf>
    <xf numFmtId="0" fontId="22" fillId="0" borderId="6" xfId="0" applyFont="1" applyBorder="1" applyAlignment="1">
      <alignment horizontal="center" wrapText="1"/>
    </xf>
    <xf numFmtId="0" fontId="23" fillId="0" borderId="6" xfId="0" applyFont="1" applyBorder="1" applyAlignment="1">
      <alignment/>
    </xf>
    <xf numFmtId="170" fontId="21" fillId="0" borderId="7" xfId="15" applyNumberFormat="1" applyFont="1" applyBorder="1" applyAlignment="1">
      <alignment horizontal="center"/>
    </xf>
    <xf numFmtId="3" fontId="21" fillId="0" borderId="7" xfId="0" applyNumberFormat="1" applyFont="1" applyBorder="1" applyAlignment="1">
      <alignment horizontal="center"/>
    </xf>
    <xf numFmtId="3" fontId="22" fillId="0" borderId="6" xfId="0" applyNumberFormat="1" applyFont="1" applyBorder="1" applyAlignment="1">
      <alignment/>
    </xf>
    <xf numFmtId="9" fontId="22" fillId="0" borderId="6" xfId="21" applyFont="1" applyBorder="1" applyAlignment="1">
      <alignment/>
    </xf>
    <xf numFmtId="173" fontId="21" fillId="0" borderId="7" xfId="0" applyNumberFormat="1" applyFont="1" applyBorder="1" applyAlignment="1">
      <alignment horizontal="left"/>
    </xf>
    <xf numFmtId="0" fontId="23" fillId="0" borderId="7" xfId="0" applyFont="1" applyBorder="1" applyAlignment="1">
      <alignment/>
    </xf>
    <xf numFmtId="0" fontId="22" fillId="0" borderId="8" xfId="0" applyFont="1" applyBorder="1" applyAlignment="1">
      <alignment horizontal="center" wrapText="1"/>
    </xf>
    <xf numFmtId="0" fontId="23" fillId="0" borderId="8" xfId="0" applyFont="1" applyBorder="1" applyAlignment="1">
      <alignment/>
    </xf>
    <xf numFmtId="170" fontId="21" fillId="0" borderId="16" xfId="15" applyNumberFormat="1" applyFont="1" applyBorder="1" applyAlignment="1">
      <alignment horizontal="center"/>
    </xf>
    <xf numFmtId="3" fontId="22" fillId="0" borderId="8" xfId="0" applyNumberFormat="1" applyFont="1" applyBorder="1" applyAlignment="1">
      <alignment/>
    </xf>
    <xf numFmtId="9" fontId="22" fillId="0" borderId="8" xfId="21" applyFont="1" applyBorder="1" applyAlignment="1">
      <alignment/>
    </xf>
    <xf numFmtId="173" fontId="21" fillId="0" borderId="16" xfId="0" applyNumberFormat="1" applyFont="1" applyBorder="1" applyAlignment="1">
      <alignment horizontal="left"/>
    </xf>
    <xf numFmtId="0" fontId="23" fillId="0" borderId="16" xfId="0" applyFont="1" applyBorder="1" applyAlignment="1">
      <alignment/>
    </xf>
    <xf numFmtId="0" fontId="22" fillId="0" borderId="10" xfId="0" applyFont="1" applyBorder="1" applyAlignment="1">
      <alignment horizontal="center" wrapText="1"/>
    </xf>
    <xf numFmtId="0" fontId="23" fillId="0" borderId="10" xfId="0" applyFont="1" applyBorder="1" applyAlignment="1">
      <alignment/>
    </xf>
    <xf numFmtId="170" fontId="21" fillId="0" borderId="19" xfId="15" applyNumberFormat="1" applyFont="1" applyBorder="1" applyAlignment="1">
      <alignment horizontal="center"/>
    </xf>
    <xf numFmtId="3" fontId="21" fillId="0" borderId="19" xfId="0" applyNumberFormat="1" applyFont="1" applyBorder="1" applyAlignment="1">
      <alignment horizontal="center"/>
    </xf>
    <xf numFmtId="3" fontId="22" fillId="0" borderId="10" xfId="0" applyNumberFormat="1" applyFont="1" applyBorder="1" applyAlignment="1">
      <alignment/>
    </xf>
    <xf numFmtId="9" fontId="22" fillId="0" borderId="10" xfId="21" applyFont="1" applyBorder="1" applyAlignment="1">
      <alignment/>
    </xf>
    <xf numFmtId="173" fontId="21" fillId="0" borderId="19" xfId="0" applyNumberFormat="1" applyFont="1" applyBorder="1" applyAlignment="1">
      <alignment horizontal="left"/>
    </xf>
    <xf numFmtId="0" fontId="23" fillId="0" borderId="19" xfId="0" applyFont="1" applyBorder="1" applyAlignment="1">
      <alignment/>
    </xf>
    <xf numFmtId="0" fontId="15" fillId="0" borderId="0" xfId="0" applyFont="1" applyFill="1" applyAlignment="1">
      <alignment/>
    </xf>
    <xf numFmtId="5" fontId="22" fillId="0" borderId="0" xfId="0" applyNumberFormat="1" applyFont="1" applyAlignment="1">
      <alignment/>
    </xf>
    <xf numFmtId="0" fontId="21" fillId="0" borderId="0" xfId="0" applyFont="1" applyAlignment="1">
      <alignment/>
    </xf>
    <xf numFmtId="9" fontId="22" fillId="0" borderId="0" xfId="0" applyNumberFormat="1" applyFont="1" applyAlignment="1">
      <alignment/>
    </xf>
    <xf numFmtId="43" fontId="22" fillId="0" borderId="0" xfId="15" applyFont="1" applyAlignment="1">
      <alignment/>
    </xf>
    <xf numFmtId="43" fontId="22" fillId="0" borderId="0" xfId="0" applyNumberFormat="1" applyFont="1" applyAlignment="1">
      <alignment/>
    </xf>
    <xf numFmtId="5" fontId="21" fillId="0" borderId="0" xfId="0" applyNumberFormat="1" applyFont="1" applyAlignment="1">
      <alignment/>
    </xf>
    <xf numFmtId="43" fontId="21" fillId="0" borderId="0" xfId="0" applyNumberFormat="1" applyFont="1" applyAlignment="1">
      <alignment/>
    </xf>
    <xf numFmtId="0" fontId="1" fillId="3" borderId="0" xfId="0" applyFont="1" applyFill="1" applyAlignment="1">
      <alignment horizontal="center"/>
    </xf>
    <xf numFmtId="0" fontId="1" fillId="4" borderId="0" xfId="0" applyFont="1" applyFill="1" applyAlignment="1">
      <alignment horizontal="center"/>
    </xf>
    <xf numFmtId="0" fontId="1" fillId="5" borderId="0" xfId="0" applyFont="1" applyFill="1" applyAlignment="1">
      <alignment horizontal="center"/>
    </xf>
    <xf numFmtId="0" fontId="1" fillId="6" borderId="0" xfId="0" applyFont="1" applyFill="1" applyAlignment="1">
      <alignment horizontal="center"/>
    </xf>
    <xf numFmtId="0" fontId="24" fillId="3" borderId="0" xfId="0" applyFont="1" applyFill="1" applyAlignment="1">
      <alignment horizontal="center"/>
    </xf>
    <xf numFmtId="0" fontId="24" fillId="4" borderId="0" xfId="0" applyFont="1" applyFill="1" applyAlignment="1">
      <alignment horizontal="center"/>
    </xf>
    <xf numFmtId="0" fontId="24" fillId="5" borderId="0" xfId="0" applyFont="1" applyFill="1" applyAlignment="1">
      <alignment horizontal="center"/>
    </xf>
    <xf numFmtId="0" fontId="24" fillId="6" borderId="0" xfId="0" applyFont="1" applyFill="1" applyAlignment="1">
      <alignment horizontal="center"/>
    </xf>
    <xf numFmtId="171" fontId="22" fillId="0" borderId="0" xfId="0" applyNumberFormat="1" applyFont="1" applyAlignment="1">
      <alignment/>
    </xf>
    <xf numFmtId="171" fontId="22" fillId="0" borderId="0" xfId="0" applyNumberFormat="1" applyFont="1" applyAlignment="1">
      <alignment horizontal="center"/>
    </xf>
    <xf numFmtId="0" fontId="22" fillId="0" borderId="0" xfId="0" applyFont="1" applyAlignment="1">
      <alignment horizontal="center"/>
    </xf>
    <xf numFmtId="5" fontId="22" fillId="0" borderId="0" xfId="0" applyNumberFormat="1" applyFont="1" applyAlignment="1">
      <alignment horizontal="center"/>
    </xf>
    <xf numFmtId="171" fontId="21" fillId="0" borderId="0" xfId="0" applyNumberFormat="1" applyFont="1" applyAlignment="1">
      <alignment horizontal="center"/>
    </xf>
    <xf numFmtId="5" fontId="21" fillId="0" borderId="0" xfId="0" applyNumberFormat="1" applyFont="1" applyAlignment="1">
      <alignment horizontal="center"/>
    </xf>
    <xf numFmtId="0" fontId="0" fillId="8" borderId="0" xfId="0" applyFill="1" applyAlignment="1">
      <alignment/>
    </xf>
    <xf numFmtId="171" fontId="21" fillId="0" borderId="0" xfId="0" applyNumberFormat="1" applyFont="1" applyAlignment="1">
      <alignment/>
    </xf>
    <xf numFmtId="0" fontId="25" fillId="0" borderId="0" xfId="20" applyFont="1" applyAlignment="1">
      <alignment/>
    </xf>
    <xf numFmtId="0" fontId="2" fillId="3" borderId="0" xfId="0" applyFont="1" applyFill="1" applyAlignment="1">
      <alignment horizontal="center"/>
    </xf>
    <xf numFmtId="0" fontId="2" fillId="4" borderId="0" xfId="0" applyFont="1" applyFill="1" applyAlignment="1">
      <alignment horizontal="center"/>
    </xf>
    <xf numFmtId="0" fontId="2" fillId="5" borderId="0" xfId="0" applyFont="1" applyFill="1" applyAlignment="1">
      <alignment horizontal="center"/>
    </xf>
    <xf numFmtId="0" fontId="2" fillId="6" borderId="0" xfId="0" applyFont="1" applyFill="1" applyAlignment="1">
      <alignment horizontal="center"/>
    </xf>
    <xf numFmtId="0" fontId="6" fillId="0" borderId="0" xfId="0" applyFont="1" applyAlignment="1">
      <alignment/>
    </xf>
    <xf numFmtId="0" fontId="21" fillId="0" borderId="6" xfId="0" applyFont="1" applyBorder="1" applyAlignment="1">
      <alignment horizontal="left"/>
    </xf>
    <xf numFmtId="0" fontId="21" fillId="0" borderId="10" xfId="0" applyFont="1" applyBorder="1" applyAlignment="1">
      <alignment horizontal="left"/>
    </xf>
    <xf numFmtId="0" fontId="21" fillId="0" borderId="21" xfId="0" applyFont="1" applyBorder="1" applyAlignment="1">
      <alignment horizontal="left"/>
    </xf>
    <xf numFmtId="0" fontId="21" fillId="0" borderId="8" xfId="0" applyFont="1" applyBorder="1" applyAlignment="1">
      <alignment horizontal="left"/>
    </xf>
    <xf numFmtId="0" fontId="21" fillId="0" borderId="2" xfId="0" applyFont="1" applyBorder="1" applyAlignment="1">
      <alignment horizontal="left"/>
    </xf>
    <xf numFmtId="0" fontId="21" fillId="0" borderId="22" xfId="0" applyFont="1" applyBorder="1" applyAlignment="1">
      <alignment horizontal="left"/>
    </xf>
    <xf numFmtId="3" fontId="22" fillId="0" borderId="4" xfId="15" applyNumberFormat="1" applyFont="1" applyBorder="1" applyAlignment="1">
      <alignment horizontal="center"/>
    </xf>
    <xf numFmtId="0" fontId="21" fillId="0" borderId="23" xfId="0" applyFont="1" applyBorder="1" applyAlignment="1">
      <alignment horizontal="center" wrapText="1"/>
    </xf>
    <xf numFmtId="3" fontId="22" fillId="0" borderId="12" xfId="15" applyNumberFormat="1" applyFont="1" applyBorder="1" applyAlignment="1">
      <alignment horizontal="center"/>
    </xf>
    <xf numFmtId="0" fontId="26" fillId="0" borderId="0" xfId="0" applyFont="1" applyBorder="1" applyAlignment="1" applyProtection="1">
      <alignment horizontal="center" wrapText="1"/>
      <protection hidden="1"/>
    </xf>
    <xf numFmtId="3" fontId="27" fillId="0" borderId="0" xfId="0" applyNumberFormat="1" applyFont="1" applyBorder="1" applyAlignment="1" applyProtection="1">
      <alignment horizontal="center"/>
      <protection hidden="1"/>
    </xf>
    <xf numFmtId="3" fontId="26" fillId="0" borderId="0" xfId="0" applyNumberFormat="1" applyFont="1" applyBorder="1" applyAlignment="1" applyProtection="1">
      <alignment horizontal="center"/>
      <protection hidden="1"/>
    </xf>
    <xf numFmtId="0" fontId="21" fillId="0" borderId="24" xfId="0" applyFont="1" applyBorder="1" applyAlignment="1">
      <alignment/>
    </xf>
    <xf numFmtId="3" fontId="22" fillId="0" borderId="25" xfId="15" applyNumberFormat="1" applyFont="1" applyBorder="1" applyAlignment="1">
      <alignment horizontal="center"/>
    </xf>
    <xf numFmtId="0" fontId="22" fillId="0" borderId="25" xfId="0" applyFont="1" applyBorder="1" applyAlignment="1">
      <alignment horizontal="center"/>
    </xf>
    <xf numFmtId="173" fontId="22" fillId="0" borderId="25" xfId="0" applyNumberFormat="1" applyFont="1" applyBorder="1" applyAlignment="1">
      <alignment horizontal="center"/>
    </xf>
    <xf numFmtId="3" fontId="22" fillId="0" borderId="25" xfId="17" applyNumberFormat="1" applyFont="1" applyBorder="1" applyAlignment="1">
      <alignment horizontal="center"/>
    </xf>
    <xf numFmtId="3" fontId="22" fillId="0" borderId="25" xfId="0" applyNumberFormat="1" applyFont="1" applyBorder="1" applyAlignment="1">
      <alignment horizontal="center"/>
    </xf>
    <xf numFmtId="0" fontId="21" fillId="0" borderId="21" xfId="0" applyFont="1" applyBorder="1" applyAlignment="1">
      <alignment horizontal="center" wrapText="1"/>
    </xf>
    <xf numFmtId="3" fontId="9" fillId="0" borderId="6" xfId="0" applyNumberFormat="1" applyFont="1" applyBorder="1" applyAlignment="1">
      <alignment horizontal="center"/>
    </xf>
    <xf numFmtId="3" fontId="8" fillId="0" borderId="14" xfId="0" applyNumberFormat="1" applyFont="1" applyBorder="1" applyAlignment="1">
      <alignment horizontal="center"/>
    </xf>
    <xf numFmtId="3" fontId="22" fillId="0" borderId="14" xfId="15" applyNumberFormat="1" applyFont="1" applyBorder="1" applyAlignment="1">
      <alignment horizontal="center"/>
    </xf>
    <xf numFmtId="0" fontId="0" fillId="0" borderId="5" xfId="0" applyBorder="1" applyAlignment="1">
      <alignment/>
    </xf>
    <xf numFmtId="0" fontId="0" fillId="0" borderId="1" xfId="0" applyBorder="1" applyAlignment="1">
      <alignment/>
    </xf>
    <xf numFmtId="0" fontId="21" fillId="0" borderId="26" xfId="0" applyFont="1" applyBorder="1" applyAlignment="1">
      <alignment/>
    </xf>
    <xf numFmtId="3" fontId="22" fillId="0" borderId="27" xfId="15" applyNumberFormat="1" applyFont="1" applyBorder="1" applyAlignment="1">
      <alignment horizontal="center"/>
    </xf>
    <xf numFmtId="0" fontId="22" fillId="0" borderId="27" xfId="0" applyFont="1" applyBorder="1" applyAlignment="1">
      <alignment horizontal="center"/>
    </xf>
    <xf numFmtId="173" fontId="22" fillId="0" borderId="27" xfId="0" applyNumberFormat="1" applyFont="1" applyBorder="1" applyAlignment="1">
      <alignment horizontal="center"/>
    </xf>
    <xf numFmtId="3" fontId="22" fillId="0" borderId="27" xfId="17" applyNumberFormat="1" applyFont="1" applyBorder="1" applyAlignment="1">
      <alignment horizontal="center"/>
    </xf>
    <xf numFmtId="3" fontId="22" fillId="0" borderId="27" xfId="0" applyNumberFormat="1" applyFont="1" applyBorder="1" applyAlignment="1">
      <alignment horizontal="center"/>
    </xf>
    <xf numFmtId="0" fontId="21" fillId="0" borderId="22" xfId="0" applyFont="1" applyBorder="1" applyAlignment="1">
      <alignment horizontal="center" wrapText="1"/>
    </xf>
    <xf numFmtId="3" fontId="9" fillId="0" borderId="8" xfId="0" applyNumberFormat="1" applyFont="1" applyBorder="1" applyAlignment="1">
      <alignment horizontal="center"/>
    </xf>
    <xf numFmtId="3" fontId="8" fillId="0" borderId="17" xfId="0" applyNumberFormat="1" applyFont="1" applyBorder="1" applyAlignment="1">
      <alignment horizontal="center"/>
    </xf>
    <xf numFmtId="0" fontId="0" fillId="0" borderId="9" xfId="0" applyBorder="1" applyAlignment="1">
      <alignment/>
    </xf>
    <xf numFmtId="0" fontId="0" fillId="0" borderId="11" xfId="0" applyBorder="1" applyAlignment="1">
      <alignment/>
    </xf>
    <xf numFmtId="0" fontId="21" fillId="0" borderId="28" xfId="0" applyFont="1" applyBorder="1" applyAlignment="1">
      <alignment/>
    </xf>
    <xf numFmtId="3" fontId="22" fillId="0" borderId="29" xfId="15" applyNumberFormat="1" applyFont="1" applyBorder="1" applyAlignment="1">
      <alignment horizontal="center"/>
    </xf>
    <xf numFmtId="0" fontId="22" fillId="0" borderId="29" xfId="0" applyFont="1" applyBorder="1" applyAlignment="1">
      <alignment horizontal="center"/>
    </xf>
    <xf numFmtId="173" fontId="22" fillId="0" borderId="29" xfId="0" applyNumberFormat="1" applyFont="1" applyBorder="1" applyAlignment="1">
      <alignment horizontal="center"/>
    </xf>
    <xf numFmtId="3" fontId="22" fillId="0" borderId="29" xfId="17" applyNumberFormat="1" applyFont="1" applyBorder="1" applyAlignment="1">
      <alignment horizontal="center"/>
    </xf>
    <xf numFmtId="3" fontId="22" fillId="0" borderId="29" xfId="0" applyNumberFormat="1" applyFont="1" applyBorder="1" applyAlignment="1">
      <alignment horizontal="center"/>
    </xf>
    <xf numFmtId="0" fontId="21" fillId="0" borderId="30" xfId="0" applyFont="1" applyBorder="1" applyAlignment="1">
      <alignment horizontal="center" wrapText="1"/>
    </xf>
    <xf numFmtId="3" fontId="9" fillId="0" borderId="10" xfId="0" applyNumberFormat="1" applyFont="1" applyBorder="1" applyAlignment="1">
      <alignment horizontal="center"/>
    </xf>
    <xf numFmtId="3" fontId="8" fillId="0" borderId="20" xfId="0" applyNumberFormat="1" applyFont="1" applyBorder="1" applyAlignment="1">
      <alignment horizontal="center"/>
    </xf>
    <xf numFmtId="3" fontId="22" fillId="0" borderId="20" xfId="15" applyNumberFormat="1" applyFont="1" applyBorder="1" applyAlignment="1">
      <alignment horizontal="center"/>
    </xf>
    <xf numFmtId="0" fontId="0" fillId="0" borderId="24" xfId="0" applyBorder="1" applyAlignment="1">
      <alignment/>
    </xf>
    <xf numFmtId="3" fontId="22" fillId="0" borderId="17" xfId="15" applyNumberFormat="1" applyFont="1" applyBorder="1" applyAlignment="1">
      <alignment horizontal="center"/>
    </xf>
    <xf numFmtId="0" fontId="0" fillId="0" borderId="26" xfId="0" applyBorder="1" applyAlignment="1">
      <alignment/>
    </xf>
    <xf numFmtId="9" fontId="22" fillId="0" borderId="0" xfId="21" applyFont="1" applyBorder="1" applyAlignment="1">
      <alignment horizontal="center"/>
    </xf>
    <xf numFmtId="0" fontId="0" fillId="0" borderId="0" xfId="0" applyBorder="1" applyAlignment="1">
      <alignment horizontal="center"/>
    </xf>
    <xf numFmtId="0" fontId="0" fillId="0" borderId="0" xfId="0" applyBorder="1" applyAlignment="1">
      <alignment/>
    </xf>
    <xf numFmtId="9" fontId="22" fillId="0" borderId="6" xfId="21" applyFont="1" applyBorder="1" applyAlignment="1">
      <alignment horizontal="center"/>
    </xf>
    <xf numFmtId="9" fontId="22" fillId="0" borderId="8" xfId="21" applyFont="1" applyBorder="1" applyAlignment="1">
      <alignment horizontal="center"/>
    </xf>
    <xf numFmtId="173" fontId="21" fillId="0" borderId="0" xfId="0" applyNumberFormat="1" applyFont="1" applyBorder="1" applyAlignment="1">
      <alignment horizontal="center"/>
    </xf>
    <xf numFmtId="3" fontId="21" fillId="0" borderId="8" xfId="0" applyNumberFormat="1" applyFont="1" applyBorder="1" applyAlignment="1">
      <alignment horizontal="center"/>
    </xf>
    <xf numFmtId="9" fontId="22" fillId="0" borderId="10" xfId="21" applyFont="1" applyBorder="1" applyAlignment="1">
      <alignment horizontal="center"/>
    </xf>
    <xf numFmtId="3" fontId="21" fillId="0" borderId="10" xfId="0" applyNumberFormat="1" applyFont="1" applyBorder="1" applyAlignment="1">
      <alignment horizontal="center"/>
    </xf>
    <xf numFmtId="3" fontId="22" fillId="0" borderId="0" xfId="0" applyNumberFormat="1" applyFont="1" applyFill="1" applyBorder="1" applyAlignment="1">
      <alignment horizontal="center"/>
    </xf>
    <xf numFmtId="164" fontId="22" fillId="0" borderId="0" xfId="17" applyNumberFormat="1" applyFont="1" applyFill="1" applyBorder="1" applyAlignment="1">
      <alignment horizontal="center"/>
    </xf>
    <xf numFmtId="7" fontId="22" fillId="0" borderId="0" xfId="0" applyNumberFormat="1" applyFont="1" applyFill="1" applyBorder="1" applyAlignment="1">
      <alignment horizontal="center"/>
    </xf>
    <xf numFmtId="7" fontId="22" fillId="0" borderId="0" xfId="0" applyNumberFormat="1" applyFont="1" applyFill="1" applyBorder="1" applyAlignment="1">
      <alignment horizontal="right"/>
    </xf>
    <xf numFmtId="171" fontId="22" fillId="0" borderId="0" xfId="15" applyNumberFormat="1" applyFont="1" applyAlignment="1">
      <alignment horizontal="center"/>
    </xf>
    <xf numFmtId="0" fontId="22" fillId="0" borderId="1" xfId="0" applyFont="1" applyBorder="1" applyAlignment="1">
      <alignment horizontal="left"/>
    </xf>
    <xf numFmtId="7" fontId="22" fillId="0" borderId="1" xfId="0" applyNumberFormat="1" applyFont="1" applyBorder="1" applyAlignment="1">
      <alignment horizontal="left"/>
    </xf>
    <xf numFmtId="7" fontId="21" fillId="0" borderId="3" xfId="0" applyNumberFormat="1" applyFont="1" applyFill="1" applyBorder="1" applyAlignment="1">
      <alignment horizontal="left"/>
    </xf>
    <xf numFmtId="3" fontId="22" fillId="0" borderId="4" xfId="0" applyNumberFormat="1" applyFont="1" applyFill="1" applyBorder="1" applyAlignment="1">
      <alignment horizontal="center"/>
    </xf>
    <xf numFmtId="164" fontId="22" fillId="0" borderId="4" xfId="17" applyNumberFormat="1" applyFont="1" applyFill="1" applyBorder="1" applyAlignment="1">
      <alignment horizontal="center"/>
    </xf>
    <xf numFmtId="7" fontId="21" fillId="0" borderId="0" xfId="0" applyNumberFormat="1" applyFont="1" applyBorder="1" applyAlignment="1">
      <alignment horizontal="center"/>
    </xf>
    <xf numFmtId="0" fontId="22" fillId="0" borderId="1" xfId="0" applyFont="1" applyFill="1" applyBorder="1" applyAlignment="1">
      <alignment horizontal="left"/>
    </xf>
    <xf numFmtId="7" fontId="0" fillId="0" borderId="0" xfId="0" applyNumberFormat="1" applyFill="1" applyBorder="1" applyAlignment="1">
      <alignment/>
    </xf>
    <xf numFmtId="0" fontId="21" fillId="0" borderId="1" xfId="0" applyFont="1" applyFill="1" applyBorder="1" applyAlignment="1">
      <alignment horizontal="left"/>
    </xf>
    <xf numFmtId="7" fontId="0" fillId="0" borderId="0" xfId="0" applyNumberFormat="1" applyBorder="1" applyAlignment="1">
      <alignment/>
    </xf>
    <xf numFmtId="171" fontId="22" fillId="0" borderId="0" xfId="0" applyNumberFormat="1" applyFont="1" applyBorder="1" applyAlignment="1">
      <alignment horizontal="center"/>
    </xf>
    <xf numFmtId="0" fontId="28" fillId="0" borderId="1" xfId="0" applyFont="1" applyBorder="1" applyAlignment="1">
      <alignment horizontal="left"/>
    </xf>
    <xf numFmtId="3" fontId="28" fillId="0" borderId="0" xfId="15" applyNumberFormat="1" applyFont="1" applyBorder="1" applyAlignment="1">
      <alignment horizontal="center"/>
    </xf>
    <xf numFmtId="3" fontId="28" fillId="0" borderId="0" xfId="0" applyNumberFormat="1" applyFont="1" applyBorder="1" applyAlignment="1">
      <alignment horizontal="center"/>
    </xf>
    <xf numFmtId="0" fontId="28" fillId="0" borderId="1" xfId="0" applyFont="1" applyBorder="1" applyAlignment="1">
      <alignment/>
    </xf>
    <xf numFmtId="171" fontId="21" fillId="0" borderId="2" xfId="0" applyNumberFormat="1" applyFont="1" applyBorder="1" applyAlignment="1">
      <alignment horizontal="center"/>
    </xf>
    <xf numFmtId="0" fontId="0" fillId="0" borderId="0" xfId="0" applyFont="1" applyFill="1" applyBorder="1" applyAlignment="1">
      <alignment/>
    </xf>
    <xf numFmtId="0" fontId="0" fillId="0" borderId="4" xfId="0" applyFont="1" applyFill="1" applyBorder="1" applyAlignment="1">
      <alignment/>
    </xf>
    <xf numFmtId="171" fontId="22" fillId="0" borderId="0" xfId="15" applyNumberFormat="1" applyFont="1" applyBorder="1" applyAlignment="1">
      <alignment horizontal="center"/>
    </xf>
    <xf numFmtId="171" fontId="21" fillId="0" borderId="6" xfId="0" applyNumberFormat="1" applyFont="1" applyBorder="1" applyAlignment="1">
      <alignment horizontal="center"/>
    </xf>
    <xf numFmtId="171" fontId="22" fillId="0" borderId="6" xfId="0" applyNumberFormat="1" applyFont="1" applyBorder="1" applyAlignment="1">
      <alignment horizontal="center"/>
    </xf>
    <xf numFmtId="0" fontId="28" fillId="0" borderId="5" xfId="0" applyFont="1" applyBorder="1" applyAlignment="1">
      <alignment/>
    </xf>
    <xf numFmtId="0" fontId="22" fillId="0" borderId="5" xfId="0" applyFont="1" applyFill="1" applyBorder="1" applyAlignment="1">
      <alignment horizontal="left"/>
    </xf>
    <xf numFmtId="0" fontId="21" fillId="0" borderId="5" xfId="0" applyFont="1" applyFill="1" applyBorder="1" applyAlignment="1">
      <alignment horizontal="left"/>
    </xf>
    <xf numFmtId="0" fontId="22" fillId="0" borderId="5" xfId="0" applyFont="1" applyBorder="1" applyAlignment="1">
      <alignment horizontal="left"/>
    </xf>
    <xf numFmtId="0" fontId="28" fillId="0" borderId="5" xfId="0" applyFont="1" applyBorder="1" applyAlignment="1">
      <alignment horizontal="left"/>
    </xf>
    <xf numFmtId="0" fontId="0" fillId="0" borderId="6" xfId="0" applyBorder="1" applyAlignment="1">
      <alignment/>
    </xf>
    <xf numFmtId="7" fontId="22" fillId="0" borderId="5" xfId="0" applyNumberFormat="1" applyFont="1" applyBorder="1" applyAlignment="1">
      <alignment horizontal="left"/>
    </xf>
    <xf numFmtId="7" fontId="21" fillId="0" borderId="13" xfId="0" applyNumberFormat="1" applyFont="1" applyFill="1" applyBorder="1" applyAlignment="1">
      <alignment horizontal="left"/>
    </xf>
    <xf numFmtId="3" fontId="22" fillId="0" borderId="7" xfId="0" applyNumberFormat="1" applyFont="1" applyFill="1" applyBorder="1" applyAlignment="1">
      <alignment horizontal="center"/>
    </xf>
    <xf numFmtId="164" fontId="22" fillId="0" borderId="7" xfId="17" applyNumberFormat="1" applyFont="1" applyFill="1" applyBorder="1" applyAlignment="1">
      <alignment horizontal="center"/>
    </xf>
    <xf numFmtId="0" fontId="0" fillId="0" borderId="7" xfId="0" applyFont="1" applyFill="1" applyBorder="1" applyAlignment="1">
      <alignment/>
    </xf>
    <xf numFmtId="5" fontId="22" fillId="0" borderId="0" xfId="0" applyNumberFormat="1" applyFont="1" applyBorder="1" applyAlignment="1">
      <alignment horizontal="center"/>
    </xf>
    <xf numFmtId="5" fontId="22" fillId="0" borderId="2" xfId="0" applyNumberFormat="1" applyFont="1" applyFill="1" applyBorder="1" applyAlignment="1">
      <alignment horizontal="center"/>
    </xf>
    <xf numFmtId="5" fontId="21" fillId="0" borderId="2" xfId="0" applyNumberFormat="1" applyFont="1" applyFill="1" applyBorder="1" applyAlignment="1">
      <alignment horizontal="center"/>
    </xf>
    <xf numFmtId="5" fontId="22" fillId="0" borderId="0" xfId="15" applyNumberFormat="1" applyFont="1" applyBorder="1" applyAlignment="1">
      <alignment horizontal="center"/>
    </xf>
    <xf numFmtId="5" fontId="22" fillId="0" borderId="2" xfId="17" applyNumberFormat="1" applyFont="1" applyBorder="1" applyAlignment="1">
      <alignment horizontal="center"/>
    </xf>
    <xf numFmtId="5" fontId="21" fillId="0" borderId="12" xfId="0" applyNumberFormat="1" applyFont="1" applyFill="1" applyBorder="1" applyAlignment="1">
      <alignment horizontal="center"/>
    </xf>
    <xf numFmtId="171" fontId="21" fillId="0" borderId="6" xfId="0" applyNumberFormat="1" applyFont="1" applyFill="1" applyBorder="1" applyAlignment="1">
      <alignment horizontal="center"/>
    </xf>
    <xf numFmtId="5" fontId="22" fillId="0" borderId="6" xfId="17" applyNumberFormat="1" applyFont="1" applyBorder="1" applyAlignment="1">
      <alignment horizontal="center"/>
    </xf>
    <xf numFmtId="5" fontId="22" fillId="0" borderId="6" xfId="15" applyNumberFormat="1" applyFont="1" applyBorder="1" applyAlignment="1">
      <alignment horizontal="center"/>
    </xf>
    <xf numFmtId="5" fontId="22" fillId="0" borderId="6" xfId="0" applyNumberFormat="1" applyFont="1" applyFill="1" applyBorder="1" applyAlignment="1">
      <alignment horizontal="center"/>
    </xf>
    <xf numFmtId="5" fontId="21" fillId="0" borderId="14" xfId="0" applyNumberFormat="1" applyFont="1" applyFill="1" applyBorder="1" applyAlignment="1">
      <alignment horizontal="center"/>
    </xf>
    <xf numFmtId="171" fontId="21" fillId="0" borderId="8" xfId="0" applyNumberFormat="1" applyFont="1" applyBorder="1" applyAlignment="1">
      <alignment horizontal="center"/>
    </xf>
    <xf numFmtId="171" fontId="22" fillId="0" borderId="8" xfId="0" applyNumberFormat="1" applyFont="1" applyBorder="1" applyAlignment="1">
      <alignment horizontal="center"/>
    </xf>
    <xf numFmtId="0" fontId="28" fillId="0" borderId="9" xfId="0" applyFont="1" applyBorder="1" applyAlignment="1">
      <alignment/>
    </xf>
    <xf numFmtId="0" fontId="22" fillId="0" borderId="9" xfId="0" applyFont="1" applyFill="1" applyBorder="1" applyAlignment="1">
      <alignment horizontal="left"/>
    </xf>
    <xf numFmtId="0" fontId="21" fillId="0" borderId="9" xfId="0" applyFont="1" applyFill="1" applyBorder="1" applyAlignment="1">
      <alignment horizontal="left"/>
    </xf>
    <xf numFmtId="171" fontId="21" fillId="0" borderId="8" xfId="0" applyNumberFormat="1" applyFont="1" applyFill="1" applyBorder="1" applyAlignment="1">
      <alignment horizontal="center"/>
    </xf>
    <xf numFmtId="0" fontId="22" fillId="0" borderId="9" xfId="0" applyFont="1" applyBorder="1" applyAlignment="1">
      <alignment horizontal="left"/>
    </xf>
    <xf numFmtId="5" fontId="22" fillId="0" borderId="8" xfId="17" applyNumberFormat="1" applyFont="1" applyBorder="1" applyAlignment="1">
      <alignment horizontal="center"/>
    </xf>
    <xf numFmtId="0" fontId="28" fillId="0" borderId="9" xfId="0" applyFont="1" applyBorder="1" applyAlignment="1">
      <alignment horizontal="left"/>
    </xf>
    <xf numFmtId="5" fontId="22" fillId="0" borderId="8" xfId="15" applyNumberFormat="1" applyFont="1" applyBorder="1" applyAlignment="1">
      <alignment horizontal="center"/>
    </xf>
    <xf numFmtId="0" fontId="0" fillId="0" borderId="8" xfId="0" applyBorder="1" applyAlignment="1">
      <alignment/>
    </xf>
    <xf numFmtId="7" fontId="22" fillId="0" borderId="9" xfId="0" applyNumberFormat="1" applyFont="1" applyBorder="1" applyAlignment="1">
      <alignment horizontal="left"/>
    </xf>
    <xf numFmtId="5" fontId="22" fillId="0" borderId="8" xfId="0" applyNumberFormat="1" applyFont="1" applyFill="1" applyBorder="1" applyAlignment="1">
      <alignment horizontal="center"/>
    </xf>
    <xf numFmtId="7" fontId="21" fillId="0" borderId="15" xfId="0" applyNumberFormat="1" applyFont="1" applyFill="1" applyBorder="1" applyAlignment="1">
      <alignment horizontal="left"/>
    </xf>
    <xf numFmtId="3" fontId="22" fillId="0" borderId="16" xfId="0" applyNumberFormat="1" applyFont="1" applyFill="1" applyBorder="1" applyAlignment="1">
      <alignment horizontal="center"/>
    </xf>
    <xf numFmtId="164" fontId="22" fillId="0" borderId="16" xfId="17" applyNumberFormat="1" applyFont="1" applyFill="1" applyBorder="1" applyAlignment="1">
      <alignment horizontal="center"/>
    </xf>
    <xf numFmtId="0" fontId="0" fillId="0" borderId="16" xfId="0" applyFont="1" applyFill="1" applyBorder="1" applyAlignment="1">
      <alignment/>
    </xf>
    <xf numFmtId="5" fontId="21" fillId="0" borderId="17" xfId="0" applyNumberFormat="1" applyFont="1" applyFill="1" applyBorder="1" applyAlignment="1">
      <alignment horizontal="center"/>
    </xf>
    <xf numFmtId="171" fontId="21" fillId="0" borderId="10" xfId="0" applyNumberFormat="1" applyFont="1" applyBorder="1" applyAlignment="1">
      <alignment horizontal="center"/>
    </xf>
    <xf numFmtId="171" fontId="22" fillId="0" borderId="10" xfId="0" applyNumberFormat="1" applyFont="1" applyBorder="1" applyAlignment="1">
      <alignment horizontal="center"/>
    </xf>
    <xf numFmtId="0" fontId="28" fillId="0" borderId="11" xfId="0" applyFont="1" applyBorder="1" applyAlignment="1">
      <alignment/>
    </xf>
    <xf numFmtId="0" fontId="22" fillId="0" borderId="11" xfId="0" applyFont="1" applyFill="1" applyBorder="1" applyAlignment="1">
      <alignment horizontal="left"/>
    </xf>
    <xf numFmtId="0" fontId="21" fillId="0" borderId="11" xfId="0" applyFont="1" applyFill="1" applyBorder="1" applyAlignment="1">
      <alignment horizontal="left"/>
    </xf>
    <xf numFmtId="171" fontId="21" fillId="0" borderId="10" xfId="0" applyNumberFormat="1" applyFont="1" applyFill="1" applyBorder="1" applyAlignment="1">
      <alignment horizontal="center"/>
    </xf>
    <xf numFmtId="0" fontId="22" fillId="0" borderId="11" xfId="0" applyFont="1" applyBorder="1" applyAlignment="1">
      <alignment horizontal="left"/>
    </xf>
    <xf numFmtId="5" fontId="22" fillId="0" borderId="10" xfId="17" applyNumberFormat="1" applyFont="1" applyBorder="1" applyAlignment="1">
      <alignment horizontal="center"/>
    </xf>
    <xf numFmtId="0" fontId="28" fillId="0" borderId="11" xfId="0" applyFont="1" applyBorder="1" applyAlignment="1">
      <alignment horizontal="left"/>
    </xf>
    <xf numFmtId="5" fontId="22" fillId="0" borderId="10" xfId="15" applyNumberFormat="1" applyFont="1" applyBorder="1" applyAlignment="1">
      <alignment horizontal="center"/>
    </xf>
    <xf numFmtId="0" fontId="0" fillId="0" borderId="10" xfId="0" applyBorder="1" applyAlignment="1">
      <alignment/>
    </xf>
    <xf numFmtId="7" fontId="22" fillId="0" borderId="11" xfId="0" applyNumberFormat="1" applyFont="1" applyBorder="1" applyAlignment="1">
      <alignment horizontal="left"/>
    </xf>
    <xf numFmtId="5" fontId="22" fillId="0" borderId="10" xfId="0" applyNumberFormat="1" applyFont="1" applyFill="1" applyBorder="1" applyAlignment="1">
      <alignment horizontal="center"/>
    </xf>
    <xf numFmtId="7" fontId="21" fillId="0" borderId="18" xfId="0" applyNumberFormat="1" applyFont="1" applyFill="1" applyBorder="1" applyAlignment="1">
      <alignment horizontal="left"/>
    </xf>
    <xf numFmtId="3" fontId="22" fillId="0" borderId="19" xfId="0" applyNumberFormat="1" applyFont="1" applyFill="1" applyBorder="1" applyAlignment="1">
      <alignment horizontal="center"/>
    </xf>
    <xf numFmtId="164" fontId="22" fillId="0" borderId="19" xfId="17" applyNumberFormat="1" applyFont="1" applyFill="1" applyBorder="1" applyAlignment="1">
      <alignment horizontal="center"/>
    </xf>
    <xf numFmtId="0" fontId="0" fillId="0" borderId="19" xfId="0" applyFont="1" applyFill="1" applyBorder="1" applyAlignment="1">
      <alignment/>
    </xf>
    <xf numFmtId="5" fontId="21" fillId="0" borderId="20" xfId="0" applyNumberFormat="1" applyFont="1" applyFill="1" applyBorder="1" applyAlignment="1">
      <alignment horizontal="center"/>
    </xf>
    <xf numFmtId="0" fontId="0" fillId="0" borderId="0" xfId="0" applyAlignment="1">
      <alignment vertical="top"/>
    </xf>
    <xf numFmtId="9" fontId="22" fillId="0" borderId="14" xfId="21" applyFont="1" applyBorder="1" applyAlignment="1">
      <alignment horizontal="right"/>
    </xf>
    <xf numFmtId="9" fontId="22" fillId="0" borderId="12" xfId="21" applyFont="1" applyBorder="1" applyAlignment="1">
      <alignment horizontal="right"/>
    </xf>
    <xf numFmtId="9" fontId="22" fillId="0" borderId="17" xfId="21" applyFont="1" applyBorder="1" applyAlignment="1">
      <alignment horizontal="right"/>
    </xf>
    <xf numFmtId="9" fontId="22" fillId="0" borderId="20" xfId="21" applyFont="1" applyBorder="1" applyAlignment="1">
      <alignment horizontal="right"/>
    </xf>
    <xf numFmtId="165" fontId="9" fillId="3" borderId="0" xfId="0" applyNumberFormat="1" applyFont="1" applyFill="1" applyAlignment="1">
      <alignment horizontal="left"/>
    </xf>
    <xf numFmtId="165" fontId="24" fillId="4" borderId="0" xfId="0" applyNumberFormat="1" applyFont="1" applyFill="1" applyAlignment="1">
      <alignment horizontal="right"/>
    </xf>
    <xf numFmtId="165" fontId="24" fillId="3" borderId="0" xfId="0" applyNumberFormat="1" applyFont="1" applyFill="1" applyAlignment="1">
      <alignment horizontal="right"/>
    </xf>
    <xf numFmtId="165" fontId="24" fillId="5" borderId="0" xfId="0" applyNumberFormat="1" applyFont="1" applyFill="1" applyAlignment="1">
      <alignment horizontal="right"/>
    </xf>
    <xf numFmtId="165" fontId="24" fillId="6" borderId="0" xfId="0" applyNumberFormat="1" applyFont="1" applyFill="1" applyAlignment="1">
      <alignment horizontal="right"/>
    </xf>
    <xf numFmtId="1" fontId="9" fillId="7" borderId="0" xfId="21" applyNumberFormat="1" applyFont="1" applyFill="1" applyAlignment="1">
      <alignment horizontal="center"/>
    </xf>
    <xf numFmtId="0" fontId="9" fillId="7" borderId="31" xfId="0" applyFont="1" applyFill="1" applyBorder="1" applyAlignment="1">
      <alignment horizontal="center"/>
    </xf>
    <xf numFmtId="164" fontId="9" fillId="7" borderId="31" xfId="0" applyNumberFormat="1" applyFont="1" applyFill="1" applyBorder="1" applyAlignment="1">
      <alignment horizontal="center"/>
    </xf>
    <xf numFmtId="164" fontId="9" fillId="7" borderId="32" xfId="0" applyNumberFormat="1" applyFont="1" applyFill="1" applyBorder="1" applyAlignment="1">
      <alignment horizontal="center"/>
    </xf>
    <xf numFmtId="164" fontId="9" fillId="7" borderId="33" xfId="0" applyNumberFormat="1" applyFont="1" applyFill="1" applyBorder="1" applyAlignment="1">
      <alignment horizontal="center"/>
    </xf>
    <xf numFmtId="171" fontId="9" fillId="9" borderId="0" xfId="17" applyNumberFormat="1" applyFont="1" applyFill="1" applyBorder="1" applyAlignment="1" applyProtection="1">
      <alignment horizontal="center" wrapText="1"/>
      <protection locked="0"/>
    </xf>
    <xf numFmtId="3" fontId="9" fillId="9" borderId="0" xfId="0" applyNumberFormat="1" applyFont="1" applyFill="1" applyAlignment="1" applyProtection="1">
      <alignment horizontal="center"/>
      <protection locked="0"/>
    </xf>
    <xf numFmtId="9" fontId="9" fillId="9" borderId="0" xfId="0" applyNumberFormat="1" applyFont="1" applyFill="1" applyAlignment="1" applyProtection="1">
      <alignment horizontal="center"/>
      <protection locked="0"/>
    </xf>
    <xf numFmtId="1" fontId="9" fillId="9" borderId="0" xfId="21" applyNumberFormat="1" applyFont="1" applyFill="1" applyAlignment="1" applyProtection="1">
      <alignment horizontal="center"/>
      <protection locked="0"/>
    </xf>
    <xf numFmtId="0" fontId="9" fillId="9" borderId="0" xfId="0" applyFont="1" applyFill="1" applyAlignment="1" applyProtection="1">
      <alignment horizontal="center"/>
      <protection locked="0"/>
    </xf>
    <xf numFmtId="0" fontId="9" fillId="9" borderId="31" xfId="0" applyFont="1" applyFill="1" applyBorder="1" applyAlignment="1" applyProtection="1">
      <alignment horizontal="center"/>
      <protection locked="0"/>
    </xf>
    <xf numFmtId="164" fontId="9" fillId="9" borderId="31" xfId="0" applyNumberFormat="1" applyFont="1" applyFill="1" applyBorder="1" applyAlignment="1" applyProtection="1">
      <alignment horizontal="center"/>
      <protection locked="0"/>
    </xf>
    <xf numFmtId="164" fontId="9" fillId="9" borderId="0" xfId="0" applyNumberFormat="1" applyFont="1" applyFill="1" applyAlignment="1" applyProtection="1">
      <alignment horizontal="center"/>
      <protection locked="0"/>
    </xf>
    <xf numFmtId="9" fontId="9" fillId="9" borderId="0" xfId="21" applyFont="1" applyFill="1" applyAlignment="1" applyProtection="1">
      <alignment horizontal="center"/>
      <protection locked="0"/>
    </xf>
    <xf numFmtId="167" fontId="9" fillId="9" borderId="0" xfId="15" applyNumberFormat="1" applyFont="1" applyFill="1" applyAlignment="1" applyProtection="1">
      <alignment/>
      <protection locked="0"/>
    </xf>
    <xf numFmtId="0" fontId="9" fillId="0" borderId="0" xfId="0" applyFont="1" applyFill="1" applyAlignment="1" applyProtection="1">
      <alignment horizontal="center"/>
      <protection/>
    </xf>
    <xf numFmtId="0" fontId="6" fillId="0" borderId="0" xfId="0" applyFont="1" applyAlignment="1">
      <alignment wrapText="1"/>
    </xf>
    <xf numFmtId="0" fontId="2" fillId="8" borderId="0" xfId="0" applyFont="1" applyFill="1" applyAlignment="1">
      <alignment wrapText="1"/>
    </xf>
    <xf numFmtId="0" fontId="7" fillId="8" borderId="0" xfId="0" applyFont="1" applyFill="1" applyAlignment="1">
      <alignment wrapText="1"/>
    </xf>
    <xf numFmtId="43" fontId="21" fillId="0" borderId="0" xfId="15" applyFont="1" applyAlignment="1">
      <alignment horizontal="center"/>
    </xf>
    <xf numFmtId="5" fontId="22" fillId="0" borderId="0" xfId="17" applyNumberFormat="1" applyFont="1" applyAlignment="1">
      <alignment horizontal="center"/>
    </xf>
    <xf numFmtId="5" fontId="22" fillId="0" borderId="0" xfId="15" applyNumberFormat="1" applyFont="1" applyAlignment="1">
      <alignment horizontal="center"/>
    </xf>
    <xf numFmtId="5" fontId="22" fillId="0" borderId="34" xfId="0" applyNumberFormat="1" applyFont="1" applyBorder="1" applyAlignment="1">
      <alignment horizontal="center"/>
    </xf>
    <xf numFmtId="0" fontId="2" fillId="8" borderId="0" xfId="0" applyFont="1" applyFill="1" applyBorder="1" applyAlignment="1">
      <alignment/>
    </xf>
    <xf numFmtId="0" fontId="22" fillId="8" borderId="0" xfId="0" applyFont="1" applyFill="1" applyBorder="1" applyAlignment="1">
      <alignment/>
    </xf>
    <xf numFmtId="43" fontId="22" fillId="8" borderId="0" xfId="15" applyFont="1" applyFill="1" applyBorder="1" applyAlignment="1">
      <alignment/>
    </xf>
    <xf numFmtId="5" fontId="22" fillId="0" borderId="35" xfId="0" applyNumberFormat="1" applyFont="1" applyBorder="1" applyAlignment="1">
      <alignment horizontal="center"/>
    </xf>
    <xf numFmtId="0" fontId="21" fillId="0" borderId="36" xfId="0" applyFont="1" applyBorder="1" applyAlignment="1">
      <alignment horizontal="center"/>
    </xf>
    <xf numFmtId="0" fontId="22" fillId="0" borderId="36" xfId="0" applyFont="1" applyBorder="1" applyAlignment="1">
      <alignment/>
    </xf>
    <xf numFmtId="0" fontId="22" fillId="0" borderId="37" xfId="0" applyFont="1" applyBorder="1" applyAlignment="1">
      <alignment horizontal="center"/>
    </xf>
    <xf numFmtId="5" fontId="22" fillId="0" borderId="36" xfId="0" applyNumberFormat="1" applyFont="1" applyBorder="1" applyAlignment="1">
      <alignment horizontal="center"/>
    </xf>
    <xf numFmtId="0" fontId="22" fillId="0" borderId="38" xfId="0" applyFont="1" applyBorder="1" applyAlignment="1">
      <alignment/>
    </xf>
    <xf numFmtId="0" fontId="22" fillId="0" borderId="38" xfId="0" applyFont="1" applyBorder="1" applyAlignment="1">
      <alignment horizontal="right"/>
    </xf>
    <xf numFmtId="0" fontId="21" fillId="0" borderId="39" xfId="0" applyFont="1" applyBorder="1" applyAlignment="1">
      <alignment/>
    </xf>
    <xf numFmtId="0" fontId="21" fillId="0" borderId="38" xfId="0" applyFont="1" applyBorder="1" applyAlignment="1">
      <alignment/>
    </xf>
    <xf numFmtId="0" fontId="22" fillId="0" borderId="40" xfId="0" applyFont="1" applyBorder="1" applyAlignment="1">
      <alignment/>
    </xf>
    <xf numFmtId="0" fontId="22" fillId="0" borderId="41" xfId="0" applyFont="1" applyBorder="1" applyAlignment="1">
      <alignment horizontal="center"/>
    </xf>
    <xf numFmtId="0" fontId="22" fillId="0" borderId="42" xfId="0" applyFont="1" applyBorder="1" applyAlignment="1">
      <alignment/>
    </xf>
    <xf numFmtId="0" fontId="22" fillId="0" borderId="43" xfId="0" applyFont="1" applyBorder="1" applyAlignment="1">
      <alignment/>
    </xf>
    <xf numFmtId="0" fontId="22" fillId="0" borderId="44" xfId="0" applyFont="1" applyBorder="1" applyAlignment="1">
      <alignment/>
    </xf>
    <xf numFmtId="5" fontId="22" fillId="0" borderId="2" xfId="15" applyNumberFormat="1" applyFont="1" applyBorder="1" applyAlignment="1">
      <alignment horizontal="center"/>
    </xf>
    <xf numFmtId="0" fontId="0" fillId="0" borderId="2" xfId="0" applyBorder="1" applyAlignment="1">
      <alignment/>
    </xf>
    <xf numFmtId="0" fontId="9" fillId="0" borderId="0" xfId="0" applyFont="1" applyAlignment="1">
      <alignment horizontal="right"/>
    </xf>
    <xf numFmtId="0" fontId="2" fillId="10" borderId="0" xfId="0" applyFont="1" applyFill="1" applyAlignment="1">
      <alignment horizontal="center" vertical="top" wrapText="1"/>
    </xf>
    <xf numFmtId="0" fontId="9" fillId="7" borderId="0" xfId="0" applyFont="1" applyFill="1" applyAlignment="1" applyProtection="1">
      <alignment horizontal="center"/>
      <protection locked="0"/>
    </xf>
    <xf numFmtId="164" fontId="9" fillId="7" borderId="0" xfId="0" applyNumberFormat="1" applyFont="1" applyFill="1" applyAlignment="1" applyProtection="1">
      <alignment horizontal="center"/>
      <protection locked="0"/>
    </xf>
    <xf numFmtId="5" fontId="22" fillId="9" borderId="0" xfId="0" applyNumberFormat="1" applyFont="1" applyFill="1" applyAlignment="1">
      <alignment/>
    </xf>
    <xf numFmtId="171" fontId="22" fillId="9" borderId="0" xfId="0" applyNumberFormat="1" applyFont="1" applyFill="1" applyAlignment="1">
      <alignment/>
    </xf>
    <xf numFmtId="171" fontId="22" fillId="9" borderId="0" xfId="0" applyNumberFormat="1" applyFont="1" applyFill="1" applyAlignment="1">
      <alignment horizontal="center"/>
    </xf>
    <xf numFmtId="0" fontId="22" fillId="9" borderId="0" xfId="0" applyFont="1" applyFill="1" applyAlignment="1">
      <alignment horizontal="center"/>
    </xf>
    <xf numFmtId="0" fontId="22" fillId="9" borderId="0" xfId="0" applyFont="1" applyFill="1" applyAlignment="1">
      <alignment/>
    </xf>
    <xf numFmtId="5" fontId="22" fillId="9" borderId="0" xfId="0" applyNumberFormat="1" applyFont="1" applyFill="1" applyAlignment="1">
      <alignment horizontal="center"/>
    </xf>
    <xf numFmtId="9" fontId="22" fillId="9" borderId="0" xfId="21" applyFont="1" applyFill="1" applyAlignment="1">
      <alignment/>
    </xf>
    <xf numFmtId="5" fontId="22" fillId="0" borderId="41" xfId="0" applyNumberFormat="1" applyFont="1" applyBorder="1" applyAlignment="1">
      <alignment horizontal="center"/>
    </xf>
    <xf numFmtId="0" fontId="6" fillId="8" borderId="0" xfId="0" applyFont="1" applyFill="1" applyAlignment="1">
      <alignment wrapText="1"/>
    </xf>
    <xf numFmtId="0" fontId="22" fillId="0" borderId="0" xfId="0" applyFont="1" applyAlignment="1">
      <alignment wrapText="1"/>
    </xf>
    <xf numFmtId="37" fontId="22" fillId="0" borderId="0" xfId="0" applyNumberFormat="1" applyFont="1" applyAlignment="1">
      <alignment horizontal="center" wrapText="1"/>
    </xf>
    <xf numFmtId="0" fontId="2" fillId="8" borderId="0" xfId="0" applyFont="1" applyFill="1" applyAlignment="1">
      <alignment/>
    </xf>
    <xf numFmtId="0" fontId="9" fillId="7" borderId="45" xfId="0" applyFont="1" applyFill="1" applyBorder="1" applyAlignment="1">
      <alignment horizontal="center"/>
    </xf>
    <xf numFmtId="0" fontId="9" fillId="7" borderId="33" xfId="0" applyFont="1" applyFill="1" applyBorder="1" applyAlignment="1">
      <alignment horizontal="center"/>
    </xf>
    <xf numFmtId="0" fontId="9" fillId="7" borderId="46" xfId="0" applyFont="1" applyFill="1" applyBorder="1" applyAlignment="1">
      <alignment horizontal="center"/>
    </xf>
    <xf numFmtId="1" fontId="9" fillId="0" borderId="47" xfId="21" applyNumberFormat="1" applyFont="1" applyFill="1" applyBorder="1" applyAlignment="1">
      <alignment horizontal="center"/>
    </xf>
    <xf numFmtId="0" fontId="9" fillId="7" borderId="48" xfId="0" applyFont="1" applyFill="1" applyBorder="1" applyAlignment="1">
      <alignment horizontal="center"/>
    </xf>
    <xf numFmtId="1" fontId="8" fillId="0" borderId="47" xfId="21" applyNumberFormat="1" applyFont="1" applyFill="1" applyBorder="1" applyAlignment="1">
      <alignment horizontal="center"/>
    </xf>
    <xf numFmtId="1" fontId="9" fillId="0" borderId="49" xfId="21" applyNumberFormat="1" applyFont="1" applyFill="1" applyBorder="1" applyAlignment="1">
      <alignment horizontal="center"/>
    </xf>
    <xf numFmtId="0" fontId="9" fillId="9" borderId="48" xfId="0" applyFont="1" applyFill="1" applyBorder="1" applyAlignment="1" applyProtection="1">
      <alignment horizontal="center"/>
      <protection locked="0"/>
    </xf>
    <xf numFmtId="1" fontId="9" fillId="0" borderId="49" xfId="21" applyNumberFormat="1" applyFont="1" applyFill="1" applyBorder="1" applyAlignment="1" applyProtection="1">
      <alignment horizontal="center"/>
      <protection/>
    </xf>
    <xf numFmtId="1" fontId="8" fillId="0" borderId="47" xfId="21" applyNumberFormat="1" applyFont="1" applyFill="1" applyBorder="1" applyAlignment="1" applyProtection="1">
      <alignment horizontal="center"/>
      <protection/>
    </xf>
    <xf numFmtId="1" fontId="9" fillId="0" borderId="47" xfId="21" applyNumberFormat="1" applyFont="1" applyFill="1" applyBorder="1" applyAlignment="1" applyProtection="1">
      <alignment horizontal="center"/>
      <protection/>
    </xf>
    <xf numFmtId="37" fontId="22" fillId="0" borderId="0" xfId="15" applyNumberFormat="1" applyFont="1" applyBorder="1" applyAlignment="1">
      <alignment horizontal="center"/>
    </xf>
    <xf numFmtId="37" fontId="22" fillId="0" borderId="0" xfId="0" applyNumberFormat="1" applyFont="1" applyBorder="1" applyAlignment="1">
      <alignment horizontal="center"/>
    </xf>
    <xf numFmtId="37" fontId="22" fillId="0" borderId="0" xfId="17" applyNumberFormat="1" applyFont="1" applyBorder="1" applyAlignment="1">
      <alignment horizontal="center"/>
    </xf>
    <xf numFmtId="37" fontId="9" fillId="0" borderId="2" xfId="0" applyNumberFormat="1" applyFont="1" applyBorder="1" applyAlignment="1">
      <alignment horizontal="center"/>
    </xf>
    <xf numFmtId="37" fontId="21" fillId="0" borderId="4" xfId="15" applyNumberFormat="1" applyFont="1" applyBorder="1" applyAlignment="1">
      <alignment horizontal="center"/>
    </xf>
    <xf numFmtId="37" fontId="8" fillId="0" borderId="12" xfId="0" applyNumberFormat="1" applyFont="1" applyBorder="1" applyAlignment="1">
      <alignment horizontal="center"/>
    </xf>
    <xf numFmtId="0" fontId="22" fillId="0" borderId="0" xfId="0" applyFont="1" applyFill="1" applyAlignment="1">
      <alignment wrapText="1"/>
    </xf>
    <xf numFmtId="3" fontId="22" fillId="0" borderId="0" xfId="0" applyNumberFormat="1" applyFont="1" applyFill="1" applyAlignment="1">
      <alignment horizontal="center" wrapText="1"/>
    </xf>
    <xf numFmtId="9" fontId="22" fillId="0" borderId="0" xfId="21" applyFont="1" applyAlignment="1">
      <alignment horizontal="center"/>
    </xf>
    <xf numFmtId="0" fontId="9" fillId="4" borderId="0" xfId="0" applyFont="1" applyFill="1" applyAlignment="1">
      <alignment/>
    </xf>
    <xf numFmtId="9" fontId="22" fillId="9" borderId="0" xfId="21" applyNumberFormat="1" applyFont="1" applyFill="1" applyAlignment="1">
      <alignment horizontal="center"/>
    </xf>
    <xf numFmtId="9" fontId="22" fillId="0" borderId="0" xfId="0" applyNumberFormat="1" applyFont="1" applyAlignment="1">
      <alignment horizontal="center"/>
    </xf>
    <xf numFmtId="9" fontId="22" fillId="10" borderId="0" xfId="0" applyNumberFormat="1" applyFont="1" applyFill="1" applyAlignment="1">
      <alignment horizontal="center"/>
    </xf>
    <xf numFmtId="0" fontId="9" fillId="0" borderId="0" xfId="0" applyFont="1" applyAlignment="1">
      <alignment horizontal="right"/>
    </xf>
    <xf numFmtId="0" fontId="6" fillId="0" borderId="0" xfId="0" applyFont="1" applyAlignment="1">
      <alignment/>
    </xf>
    <xf numFmtId="49" fontId="9" fillId="9" borderId="45" xfId="0" applyNumberFormat="1" applyFont="1" applyFill="1" applyBorder="1" applyAlignment="1" applyProtection="1">
      <alignment/>
      <protection locked="0"/>
    </xf>
    <xf numFmtId="49" fontId="9" fillId="9" borderId="50" xfId="0" applyNumberFormat="1" applyFont="1" applyFill="1" applyBorder="1" applyAlignment="1" applyProtection="1">
      <alignment/>
      <protection locked="0"/>
    </xf>
    <xf numFmtId="49" fontId="9" fillId="9" borderId="51" xfId="0" applyNumberFormat="1" applyFont="1" applyFill="1" applyBorder="1" applyAlignment="1" applyProtection="1">
      <alignment/>
      <protection locked="0"/>
    </xf>
    <xf numFmtId="0" fontId="20" fillId="5" borderId="0" xfId="20" applyFill="1" applyAlignment="1">
      <alignment/>
    </xf>
    <xf numFmtId="0" fontId="20" fillId="6" borderId="0" xfId="20" applyFill="1" applyAlignment="1">
      <alignment/>
    </xf>
    <xf numFmtId="0" fontId="9" fillId="5" borderId="0" xfId="0" applyFont="1" applyFill="1" applyAlignment="1">
      <alignment/>
    </xf>
    <xf numFmtId="0" fontId="0" fillId="5" borderId="0" xfId="0" applyFont="1" applyFill="1" applyAlignment="1">
      <alignment/>
    </xf>
    <xf numFmtId="0" fontId="9" fillId="6" borderId="0" xfId="0" applyFont="1" applyFill="1" applyAlignment="1">
      <alignment/>
    </xf>
    <xf numFmtId="0" fontId="0" fillId="6" borderId="0" xfId="0" applyFont="1" applyFill="1" applyAlignment="1">
      <alignment/>
    </xf>
    <xf numFmtId="0" fontId="7" fillId="0" borderId="0" xfId="0" applyFont="1" applyAlignment="1">
      <alignment wrapText="1"/>
    </xf>
    <xf numFmtId="0" fontId="0" fillId="0" borderId="0" xfId="0" applyAlignment="1">
      <alignment wrapText="1"/>
    </xf>
    <xf numFmtId="0" fontId="9" fillId="2" borderId="0" xfId="0" applyFont="1" applyFill="1" applyAlignment="1">
      <alignment/>
    </xf>
    <xf numFmtId="0" fontId="0" fillId="2" borderId="0" xfId="0" applyFont="1" applyFill="1" applyAlignment="1">
      <alignment/>
    </xf>
    <xf numFmtId="0" fontId="9" fillId="3" borderId="0" xfId="0" applyFont="1" applyFill="1" applyAlignment="1">
      <alignment/>
    </xf>
    <xf numFmtId="0" fontId="0" fillId="3" borderId="0" xfId="0" applyFont="1" applyFill="1" applyAlignment="1">
      <alignment/>
    </xf>
    <xf numFmtId="0" fontId="0" fillId="4" borderId="0" xfId="0" applyFont="1" applyFill="1" applyAlignment="1">
      <alignment/>
    </xf>
    <xf numFmtId="0" fontId="20" fillId="2" borderId="0" xfId="20" applyFill="1" applyAlignment="1">
      <alignment/>
    </xf>
    <xf numFmtId="0" fontId="20" fillId="3" borderId="0" xfId="20" applyFill="1" applyAlignment="1">
      <alignment/>
    </xf>
    <xf numFmtId="0" fontId="20" fillId="4" borderId="0" xfId="20" applyFill="1" applyAlignment="1">
      <alignment/>
    </xf>
    <xf numFmtId="49" fontId="9" fillId="7" borderId="45" xfId="0" applyNumberFormat="1" applyFont="1" applyFill="1" applyBorder="1" applyAlignment="1">
      <alignment/>
    </xf>
    <xf numFmtId="49" fontId="9" fillId="7" borderId="50" xfId="0" applyNumberFormat="1" applyFont="1" applyFill="1" applyBorder="1" applyAlignment="1">
      <alignment/>
    </xf>
    <xf numFmtId="49" fontId="9" fillId="7" borderId="51" xfId="0" applyNumberFormat="1" applyFont="1" applyFill="1" applyBorder="1" applyAlignment="1">
      <alignment/>
    </xf>
    <xf numFmtId="0" fontId="0" fillId="2" borderId="0" xfId="0" applyFont="1" applyFill="1" applyAlignment="1">
      <alignment/>
    </xf>
    <xf numFmtId="0" fontId="0" fillId="3" borderId="0" xfId="0" applyFont="1" applyFill="1" applyAlignment="1">
      <alignment/>
    </xf>
    <xf numFmtId="0" fontId="0" fillId="4" borderId="0" xfId="0" applyFont="1" applyFill="1" applyAlignment="1">
      <alignment/>
    </xf>
    <xf numFmtId="0" fontId="0" fillId="5" borderId="0" xfId="0" applyFont="1" applyFill="1" applyAlignment="1">
      <alignment/>
    </xf>
    <xf numFmtId="0" fontId="0" fillId="6" borderId="0" xfId="0" applyFont="1" applyFill="1" applyAlignment="1">
      <alignment/>
    </xf>
    <xf numFmtId="0" fontId="21" fillId="0" borderId="0" xfId="0" applyFont="1" applyBorder="1" applyAlignment="1">
      <alignment horizontal="center"/>
    </xf>
    <xf numFmtId="0" fontId="0" fillId="0" borderId="0" xfId="0" applyBorder="1" applyAlignment="1">
      <alignment/>
    </xf>
    <xf numFmtId="0" fontId="21" fillId="0" borderId="25" xfId="0" applyFont="1" applyBorder="1" applyAlignment="1">
      <alignment horizontal="center"/>
    </xf>
    <xf numFmtId="0" fontId="0" fillId="0" borderId="25" xfId="0" applyBorder="1" applyAlignment="1">
      <alignment/>
    </xf>
    <xf numFmtId="0" fontId="21" fillId="0" borderId="27" xfId="0" applyFont="1" applyBorder="1" applyAlignment="1">
      <alignment horizontal="center"/>
    </xf>
    <xf numFmtId="0" fontId="0" fillId="0" borderId="27" xfId="0" applyBorder="1" applyAlignment="1">
      <alignment/>
    </xf>
    <xf numFmtId="0" fontId="8" fillId="0" borderId="0" xfId="0" applyFont="1" applyAlignment="1">
      <alignment horizontal="center"/>
    </xf>
    <xf numFmtId="0" fontId="0" fillId="0" borderId="0" xfId="0" applyAlignment="1">
      <alignment horizontal="center"/>
    </xf>
    <xf numFmtId="0" fontId="20" fillId="6" borderId="0" xfId="20" applyFill="1" applyAlignment="1">
      <alignment/>
    </xf>
    <xf numFmtId="0" fontId="20" fillId="3" borderId="0" xfId="20" applyFill="1" applyAlignment="1">
      <alignment/>
    </xf>
    <xf numFmtId="0" fontId="20" fillId="4" borderId="0" xfId="20" applyFill="1" applyAlignment="1">
      <alignment/>
    </xf>
    <xf numFmtId="0" fontId="20" fillId="5" borderId="0" xfId="20" applyFill="1" applyAlignment="1">
      <alignment/>
    </xf>
    <xf numFmtId="0" fontId="0" fillId="0" borderId="0" xfId="0" applyAlignment="1">
      <alignment/>
    </xf>
    <xf numFmtId="49" fontId="22" fillId="0" borderId="0" xfId="0" applyNumberFormat="1" applyFont="1" applyBorder="1" applyAlignment="1">
      <alignment/>
    </xf>
    <xf numFmtId="0" fontId="0" fillId="0" borderId="0" xfId="0" applyNumberFormat="1" applyBorder="1" applyAlignment="1">
      <alignment/>
    </xf>
    <xf numFmtId="0" fontId="6" fillId="10" borderId="0" xfId="0" applyFont="1" applyFill="1" applyAlignment="1">
      <alignment vertical="top" wrapText="1"/>
    </xf>
    <xf numFmtId="0" fontId="1" fillId="6" borderId="0" xfId="0" applyFont="1" applyFill="1" applyAlignment="1">
      <alignment horizontal="center"/>
    </xf>
    <xf numFmtId="0" fontId="1" fillId="3" borderId="0" xfId="0" applyFont="1" applyFill="1" applyAlignment="1">
      <alignment horizontal="center"/>
    </xf>
    <xf numFmtId="0" fontId="1" fillId="4" borderId="0" xfId="0" applyFont="1" applyFill="1" applyAlignment="1">
      <alignment horizontal="center"/>
    </xf>
    <xf numFmtId="0" fontId="1" fillId="5"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14</xdr:row>
      <xdr:rowOff>28575</xdr:rowOff>
    </xdr:from>
    <xdr:to>
      <xdr:col>5</xdr:col>
      <xdr:colOff>914400</xdr:colOff>
      <xdr:row>14</xdr:row>
      <xdr:rowOff>219075</xdr:rowOff>
    </xdr:to>
    <xdr:sp macro="[0]!Clr_Yr1">
      <xdr:nvSpPr>
        <xdr:cNvPr id="1" name="TextBox 10"/>
        <xdr:cNvSpPr txBox="1">
          <a:spLocks noChangeArrowheads="1"/>
        </xdr:cNvSpPr>
      </xdr:nvSpPr>
      <xdr:spPr>
        <a:xfrm>
          <a:off x="8286750" y="3514725"/>
          <a:ext cx="762000" cy="19050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100" b="0" i="0" u="none" baseline="0">
              <a:solidFill>
                <a:srgbClr val="FF0000"/>
              </a:solidFill>
              <a:latin typeface="Arial"/>
              <a:ea typeface="Arial"/>
              <a:cs typeface="Arial"/>
            </a:rPr>
            <a:t>Clear!</a:t>
          </a:r>
        </a:p>
      </xdr:txBody>
    </xdr:sp>
    <xdr:clientData/>
  </xdr:twoCellAnchor>
  <xdr:twoCellAnchor>
    <xdr:from>
      <xdr:col>5</xdr:col>
      <xdr:colOff>152400</xdr:colOff>
      <xdr:row>71</xdr:row>
      <xdr:rowOff>28575</xdr:rowOff>
    </xdr:from>
    <xdr:to>
      <xdr:col>5</xdr:col>
      <xdr:colOff>914400</xdr:colOff>
      <xdr:row>71</xdr:row>
      <xdr:rowOff>219075</xdr:rowOff>
    </xdr:to>
    <xdr:sp macro="[0]!Clr_Yr2">
      <xdr:nvSpPr>
        <xdr:cNvPr id="2" name="TextBox 11"/>
        <xdr:cNvSpPr txBox="1">
          <a:spLocks noChangeArrowheads="1"/>
        </xdr:cNvSpPr>
      </xdr:nvSpPr>
      <xdr:spPr>
        <a:xfrm>
          <a:off x="8286750" y="15773400"/>
          <a:ext cx="762000" cy="19050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100" b="0" i="0" u="none" baseline="0">
              <a:solidFill>
                <a:srgbClr val="FF0000"/>
              </a:solidFill>
              <a:latin typeface="Arial"/>
              <a:ea typeface="Arial"/>
              <a:cs typeface="Arial"/>
            </a:rPr>
            <a:t>Clear!</a:t>
          </a:r>
        </a:p>
      </xdr:txBody>
    </xdr:sp>
    <xdr:clientData/>
  </xdr:twoCellAnchor>
  <xdr:twoCellAnchor>
    <xdr:from>
      <xdr:col>5</xdr:col>
      <xdr:colOff>152400</xdr:colOff>
      <xdr:row>128</xdr:row>
      <xdr:rowOff>28575</xdr:rowOff>
    </xdr:from>
    <xdr:to>
      <xdr:col>5</xdr:col>
      <xdr:colOff>914400</xdr:colOff>
      <xdr:row>128</xdr:row>
      <xdr:rowOff>219075</xdr:rowOff>
    </xdr:to>
    <xdr:sp macro="[0]!Clr_Yr3">
      <xdr:nvSpPr>
        <xdr:cNvPr id="3" name="TextBox 12"/>
        <xdr:cNvSpPr txBox="1">
          <a:spLocks noChangeArrowheads="1"/>
        </xdr:cNvSpPr>
      </xdr:nvSpPr>
      <xdr:spPr>
        <a:xfrm>
          <a:off x="8286750" y="28032075"/>
          <a:ext cx="762000" cy="19050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100" b="0" i="0" u="none" baseline="0">
              <a:solidFill>
                <a:srgbClr val="FF0000"/>
              </a:solidFill>
              <a:latin typeface="Arial"/>
              <a:ea typeface="Arial"/>
              <a:cs typeface="Arial"/>
            </a:rPr>
            <a:t>Clear!</a:t>
          </a:r>
        </a:p>
      </xdr:txBody>
    </xdr:sp>
    <xdr:clientData/>
  </xdr:twoCellAnchor>
  <xdr:twoCellAnchor>
    <xdr:from>
      <xdr:col>5</xdr:col>
      <xdr:colOff>152400</xdr:colOff>
      <xdr:row>185</xdr:row>
      <xdr:rowOff>28575</xdr:rowOff>
    </xdr:from>
    <xdr:to>
      <xdr:col>5</xdr:col>
      <xdr:colOff>914400</xdr:colOff>
      <xdr:row>185</xdr:row>
      <xdr:rowOff>219075</xdr:rowOff>
    </xdr:to>
    <xdr:sp macro="[0]!Clr_Yr4">
      <xdr:nvSpPr>
        <xdr:cNvPr id="4" name="TextBox 13"/>
        <xdr:cNvSpPr txBox="1">
          <a:spLocks noChangeArrowheads="1"/>
        </xdr:cNvSpPr>
      </xdr:nvSpPr>
      <xdr:spPr>
        <a:xfrm>
          <a:off x="8286750" y="40290750"/>
          <a:ext cx="762000" cy="190500"/>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100" b="0" i="0" u="none" baseline="0">
              <a:solidFill>
                <a:srgbClr val="FF0000"/>
              </a:solidFill>
              <a:latin typeface="Arial"/>
              <a:ea typeface="Arial"/>
              <a:cs typeface="Arial"/>
            </a:rPr>
            <a:t>Clear!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1:I241"/>
  <sheetViews>
    <sheetView tabSelected="1" zoomScale="75" zoomScaleNormal="75" workbookViewId="0" topLeftCell="A1">
      <selection activeCell="A1" sqref="A1"/>
    </sheetView>
  </sheetViews>
  <sheetFormatPr defaultColWidth="9.140625" defaultRowHeight="12.75"/>
  <cols>
    <col min="1" max="1" width="64.7109375" style="11" customWidth="1"/>
    <col min="2" max="2" width="13.7109375" style="11" customWidth="1"/>
    <col min="3" max="3" width="15.00390625" style="11" customWidth="1"/>
    <col min="4" max="4" width="14.8515625" style="11" customWidth="1"/>
    <col min="5" max="5" width="13.7109375" style="11" customWidth="1"/>
    <col min="6" max="6" width="15.7109375" style="11" bestFit="1" customWidth="1"/>
    <col min="7" max="9" width="8.8515625" style="9" customWidth="1"/>
  </cols>
  <sheetData>
    <row r="1" spans="1:6" s="68" customFormat="1" ht="23.25">
      <c r="A1" s="128" t="s">
        <v>10</v>
      </c>
      <c r="B1" s="131"/>
      <c r="C1" s="131"/>
      <c r="D1" s="131"/>
      <c r="E1" s="131"/>
      <c r="F1" s="131"/>
    </row>
    <row r="2" spans="1:6" ht="59.25" customHeight="1">
      <c r="A2" s="476" t="s">
        <v>219</v>
      </c>
      <c r="B2" s="477"/>
      <c r="C2" s="477"/>
      <c r="D2" s="477"/>
      <c r="E2" s="477"/>
      <c r="F2" s="477"/>
    </row>
    <row r="3" spans="1:6" ht="15.75">
      <c r="A3" s="478" t="s">
        <v>36</v>
      </c>
      <c r="B3" s="479"/>
      <c r="C3" s="479"/>
      <c r="D3" s="479"/>
      <c r="E3" s="483" t="s">
        <v>41</v>
      </c>
      <c r="F3" s="483"/>
    </row>
    <row r="4" spans="1:6" ht="15.75">
      <c r="A4" s="480" t="s">
        <v>40</v>
      </c>
      <c r="B4" s="481"/>
      <c r="C4" s="481"/>
      <c r="D4" s="481"/>
      <c r="E4" s="484" t="s">
        <v>41</v>
      </c>
      <c r="F4" s="484"/>
    </row>
    <row r="5" spans="1:6" ht="15.75">
      <c r="A5" s="461" t="s">
        <v>39</v>
      </c>
      <c r="B5" s="482"/>
      <c r="C5" s="482"/>
      <c r="D5" s="482"/>
      <c r="E5" s="485" t="s">
        <v>41</v>
      </c>
      <c r="F5" s="485"/>
    </row>
    <row r="6" spans="1:6" ht="15.75">
      <c r="A6" s="472" t="s">
        <v>37</v>
      </c>
      <c r="B6" s="473"/>
      <c r="C6" s="473"/>
      <c r="D6" s="473"/>
      <c r="E6" s="470" t="s">
        <v>41</v>
      </c>
      <c r="F6" s="470"/>
    </row>
    <row r="7" spans="1:6" ht="15.75">
      <c r="A7" s="474" t="s">
        <v>38</v>
      </c>
      <c r="B7" s="475"/>
      <c r="C7" s="475"/>
      <c r="D7" s="475"/>
      <c r="E7" s="471" t="s">
        <v>41</v>
      </c>
      <c r="F7" s="471"/>
    </row>
    <row r="8" spans="2:5" ht="15.75">
      <c r="B8" s="12"/>
      <c r="D8" s="12"/>
      <c r="E8" s="12"/>
    </row>
    <row r="9" spans="1:9" s="29" customFormat="1" ht="18.75" customHeight="1">
      <c r="A9" s="77" t="s">
        <v>13</v>
      </c>
      <c r="B9" s="26" t="s">
        <v>6</v>
      </c>
      <c r="C9" s="26" t="s">
        <v>7</v>
      </c>
      <c r="D9" s="26" t="s">
        <v>8</v>
      </c>
      <c r="E9" s="26" t="s">
        <v>9</v>
      </c>
      <c r="F9" s="26" t="s">
        <v>16</v>
      </c>
      <c r="G9" s="28"/>
      <c r="H9" s="28"/>
      <c r="I9" s="28"/>
    </row>
    <row r="10" ht="15.75">
      <c r="A10" s="14" t="s">
        <v>14</v>
      </c>
    </row>
    <row r="11" spans="1:6" s="10" customFormat="1" ht="15.75">
      <c r="A11" s="14" t="s">
        <v>134</v>
      </c>
      <c r="B11" s="388"/>
      <c r="C11" s="388"/>
      <c r="D11" s="388"/>
      <c r="E11" s="388"/>
      <c r="F11" s="20"/>
    </row>
    <row r="12" spans="1:6" s="10" customFormat="1" ht="15.75">
      <c r="A12" s="14" t="s">
        <v>135</v>
      </c>
      <c r="B12" s="388"/>
      <c r="C12" s="388"/>
      <c r="D12" s="388"/>
      <c r="E12" s="388"/>
      <c r="F12" s="20"/>
    </row>
    <row r="13" spans="1:6" s="8" customFormat="1" ht="15.75">
      <c r="A13" s="15" t="s">
        <v>145</v>
      </c>
      <c r="B13" s="389"/>
      <c r="C13" s="389"/>
      <c r="D13" s="389"/>
      <c r="E13" s="389"/>
      <c r="F13" s="21"/>
    </row>
    <row r="14" spans="1:6" s="8" customFormat="1" ht="15.75">
      <c r="A14" s="11"/>
      <c r="B14" s="22"/>
      <c r="C14" s="22"/>
      <c r="D14" s="22"/>
      <c r="E14" s="22"/>
      <c r="F14" s="21"/>
    </row>
    <row r="15" spans="1:6" s="8" customFormat="1" ht="20.25">
      <c r="A15" s="34" t="s">
        <v>21</v>
      </c>
      <c r="B15" s="378"/>
      <c r="C15" s="35"/>
      <c r="D15" s="35"/>
      <c r="E15" s="380" t="s">
        <v>194</v>
      </c>
      <c r="F15" s="36"/>
    </row>
    <row r="16" spans="1:6" s="19" customFormat="1" ht="15.75">
      <c r="A16" s="31" t="s">
        <v>12</v>
      </c>
      <c r="B16" s="32" t="s">
        <v>6</v>
      </c>
      <c r="C16" s="32" t="s">
        <v>7</v>
      </c>
      <c r="D16" s="32" t="s">
        <v>8</v>
      </c>
      <c r="E16" s="32" t="s">
        <v>9</v>
      </c>
      <c r="F16" s="32" t="s">
        <v>16</v>
      </c>
    </row>
    <row r="17" spans="1:6" s="8" customFormat="1" ht="15.75">
      <c r="A17" s="12" t="s">
        <v>15</v>
      </c>
      <c r="B17" s="22"/>
      <c r="C17" s="22"/>
      <c r="D17" s="22"/>
      <c r="E17" s="22"/>
      <c r="F17" s="21"/>
    </row>
    <row r="18" spans="1:6" s="8" customFormat="1" ht="15.75">
      <c r="A18" s="11" t="s">
        <v>133</v>
      </c>
      <c r="B18" s="390"/>
      <c r="C18" s="390"/>
      <c r="D18" s="390"/>
      <c r="E18" s="390"/>
      <c r="F18"/>
    </row>
    <row r="19" spans="1:6" s="8" customFormat="1" ht="15.75">
      <c r="A19" s="12" t="s">
        <v>4</v>
      </c>
      <c r="B19" s="23"/>
      <c r="C19" s="23"/>
      <c r="D19" s="23"/>
      <c r="E19" s="23"/>
      <c r="F19" s="24"/>
    </row>
    <row r="20" spans="1:6" s="8" customFormat="1" ht="15.75">
      <c r="A20" s="11" t="s">
        <v>152</v>
      </c>
      <c r="B20" s="23"/>
      <c r="C20" s="23"/>
      <c r="D20" s="23"/>
      <c r="E20" s="23"/>
      <c r="F20" s="391"/>
    </row>
    <row r="21" spans="1:6" s="8" customFormat="1" ht="15.75">
      <c r="A21" s="11" t="s">
        <v>155</v>
      </c>
      <c r="B21" s="392"/>
      <c r="C21" s="392"/>
      <c r="D21" s="392"/>
      <c r="E21" s="392"/>
      <c r="F21" s="392"/>
    </row>
    <row r="22" spans="1:6" ht="15.75">
      <c r="A22" s="11" t="s">
        <v>218</v>
      </c>
      <c r="B22" s="392"/>
      <c r="C22" s="392"/>
      <c r="D22" s="392"/>
      <c r="E22" s="392"/>
      <c r="F22" s="392"/>
    </row>
    <row r="23" spans="1:6" ht="15.75">
      <c r="A23" s="12" t="s">
        <v>5</v>
      </c>
      <c r="B23" s="21"/>
      <c r="C23" s="21"/>
      <c r="D23" s="21"/>
      <c r="E23" s="21"/>
      <c r="F23" s="21"/>
    </row>
    <row r="24" spans="1:6" ht="15.75">
      <c r="A24" s="425" t="s">
        <v>17</v>
      </c>
      <c r="B24" s="467"/>
      <c r="C24" s="468"/>
      <c r="D24" s="468"/>
      <c r="E24" s="468"/>
      <c r="F24" s="469"/>
    </row>
    <row r="25" spans="1:6" ht="15.75">
      <c r="A25" s="425" t="s">
        <v>18</v>
      </c>
      <c r="B25" s="467"/>
      <c r="C25" s="468"/>
      <c r="D25" s="468"/>
      <c r="E25" s="468"/>
      <c r="F25" s="469"/>
    </row>
    <row r="26" spans="1:6" ht="15.75">
      <c r="A26" s="425" t="s">
        <v>19</v>
      </c>
      <c r="B26" s="467"/>
      <c r="C26" s="468"/>
      <c r="D26" s="468"/>
      <c r="E26" s="468"/>
      <c r="F26" s="469"/>
    </row>
    <row r="27" spans="1:6" ht="15.75">
      <c r="A27" s="425" t="s">
        <v>28</v>
      </c>
      <c r="B27" s="467"/>
      <c r="C27" s="468"/>
      <c r="D27" s="468"/>
      <c r="E27" s="468"/>
      <c r="F27" s="469"/>
    </row>
    <row r="28" spans="1:6" ht="15.75">
      <c r="A28" s="425" t="s">
        <v>121</v>
      </c>
      <c r="B28" s="467"/>
      <c r="C28" s="468"/>
      <c r="D28" s="468"/>
      <c r="E28" s="468"/>
      <c r="F28" s="469"/>
    </row>
    <row r="29" spans="1:6" ht="15.75">
      <c r="A29" s="15" t="s">
        <v>122</v>
      </c>
      <c r="B29" s="393"/>
      <c r="C29" s="393"/>
      <c r="D29" s="393"/>
      <c r="E29" s="393"/>
      <c r="F29" s="449" t="s">
        <v>227</v>
      </c>
    </row>
    <row r="30" spans="1:6" ht="15.75">
      <c r="A30" s="15" t="s">
        <v>123</v>
      </c>
      <c r="B30" s="393"/>
      <c r="C30" s="393"/>
      <c r="D30" s="393"/>
      <c r="E30" s="393"/>
      <c r="F30" s="450" t="s">
        <v>228</v>
      </c>
    </row>
    <row r="31" spans="1:6" ht="15.75">
      <c r="A31" s="15" t="s">
        <v>124</v>
      </c>
      <c r="B31" s="393"/>
      <c r="C31" s="393"/>
      <c r="D31" s="393"/>
      <c r="E31" s="393"/>
      <c r="F31" s="450" t="s">
        <v>229</v>
      </c>
    </row>
    <row r="32" spans="1:6" ht="15.75">
      <c r="A32" s="15" t="s">
        <v>125</v>
      </c>
      <c r="B32" s="393"/>
      <c r="C32" s="393"/>
      <c r="D32" s="393"/>
      <c r="E32" s="393"/>
      <c r="F32" s="451" t="s">
        <v>230</v>
      </c>
    </row>
    <row r="33" spans="1:6" ht="15.75">
      <c r="A33" s="15" t="s">
        <v>126</v>
      </c>
      <c r="B33" s="393"/>
      <c r="C33" s="393"/>
      <c r="D33" s="393"/>
      <c r="E33" s="393"/>
      <c r="F33" s="451" t="s">
        <v>231</v>
      </c>
    </row>
    <row r="34" spans="1:6" ht="15.75">
      <c r="A34" s="11" t="s">
        <v>128</v>
      </c>
      <c r="B34" s="393"/>
      <c r="C34" s="393"/>
      <c r="D34" s="393"/>
      <c r="E34" s="393"/>
      <c r="F34" s="448"/>
    </row>
    <row r="35" spans="1:6" ht="15.75">
      <c r="A35" s="11" t="s">
        <v>129</v>
      </c>
      <c r="B35" s="393"/>
      <c r="C35" s="393"/>
      <c r="D35" s="393"/>
      <c r="E35" s="393"/>
      <c r="F35" s="448"/>
    </row>
    <row r="36" spans="1:6" ht="15.75">
      <c r="A36" s="11" t="s">
        <v>130</v>
      </c>
      <c r="B36" s="393"/>
      <c r="C36" s="393"/>
      <c r="D36" s="393"/>
      <c r="E36" s="393"/>
      <c r="F36" s="448"/>
    </row>
    <row r="37" spans="1:6" ht="15.75">
      <c r="A37" s="11" t="s">
        <v>131</v>
      </c>
      <c r="B37" s="393"/>
      <c r="C37" s="393"/>
      <c r="D37" s="393"/>
      <c r="E37" s="393"/>
      <c r="F37" s="448"/>
    </row>
    <row r="38" spans="1:6" ht="15.75">
      <c r="A38" s="11" t="s">
        <v>132</v>
      </c>
      <c r="B38" s="393"/>
      <c r="C38" s="393"/>
      <c r="D38" s="393"/>
      <c r="E38" s="393"/>
      <c r="F38" s="448"/>
    </row>
    <row r="39" spans="1:6" s="8" customFormat="1" ht="15.75">
      <c r="A39" s="11"/>
      <c r="B39" s="25"/>
      <c r="C39" s="25"/>
      <c r="D39" s="25"/>
      <c r="E39" s="25"/>
      <c r="F39" s="11"/>
    </row>
    <row r="40" spans="1:6" s="19" customFormat="1" ht="15.75">
      <c r="A40" s="31" t="s">
        <v>11</v>
      </c>
      <c r="B40" s="32" t="s">
        <v>6</v>
      </c>
      <c r="C40" s="32" t="s">
        <v>7</v>
      </c>
      <c r="D40" s="32" t="s">
        <v>8</v>
      </c>
      <c r="E40" s="32" t="s">
        <v>9</v>
      </c>
      <c r="F40" s="32" t="s">
        <v>16</v>
      </c>
    </row>
    <row r="41" spans="1:6" s="8" customFormat="1" ht="15.75">
      <c r="A41" s="11" t="s">
        <v>137</v>
      </c>
      <c r="B41" s="394"/>
      <c r="C41" s="394"/>
      <c r="D41" s="394"/>
      <c r="E41" s="394"/>
      <c r="F41" s="11"/>
    </row>
    <row r="42" spans="1:6" s="8" customFormat="1" ht="15.75">
      <c r="A42" s="11" t="s">
        <v>138</v>
      </c>
      <c r="B42" s="394"/>
      <c r="C42" s="394"/>
      <c r="D42" s="394"/>
      <c r="E42" s="394"/>
      <c r="F42" s="394"/>
    </row>
    <row r="43" spans="1:6" s="8" customFormat="1" ht="15.75">
      <c r="A43" s="11" t="s">
        <v>139</v>
      </c>
      <c r="B43" s="394"/>
      <c r="C43" s="394"/>
      <c r="D43" s="394"/>
      <c r="E43" s="394"/>
      <c r="F43" s="394"/>
    </row>
    <row r="44" spans="1:6" s="8" customFormat="1" ht="15.75">
      <c r="A44" s="11" t="s">
        <v>140</v>
      </c>
      <c r="B44" s="394"/>
      <c r="C44" s="394"/>
      <c r="D44" s="394"/>
      <c r="E44" s="394"/>
      <c r="F44" s="394"/>
    </row>
    <row r="45" spans="1:6" s="8" customFormat="1" ht="15.75">
      <c r="A45" s="11" t="s">
        <v>141</v>
      </c>
      <c r="B45" s="394"/>
      <c r="C45" s="394"/>
      <c r="D45" s="394"/>
      <c r="E45" s="394"/>
      <c r="F45" s="394"/>
    </row>
    <row r="46" spans="1:6" s="8" customFormat="1" ht="15.75">
      <c r="A46" s="11" t="s">
        <v>142</v>
      </c>
      <c r="B46" s="394"/>
      <c r="C46" s="394"/>
      <c r="D46" s="394"/>
      <c r="E46" s="394"/>
      <c r="F46" s="394"/>
    </row>
    <row r="47" spans="1:6" s="8" customFormat="1" ht="15.75">
      <c r="A47" s="11" t="s">
        <v>143</v>
      </c>
      <c r="B47" s="394"/>
      <c r="C47" s="394"/>
      <c r="D47" s="394"/>
      <c r="E47" s="394"/>
      <c r="F47" s="394"/>
    </row>
    <row r="48" spans="1:6" s="8" customFormat="1" ht="15.75">
      <c r="A48" s="11" t="s">
        <v>144</v>
      </c>
      <c r="B48" s="394"/>
      <c r="C48" s="394"/>
      <c r="D48" s="394"/>
      <c r="E48" s="394"/>
      <c r="F48" s="394"/>
    </row>
    <row r="49" spans="1:6" s="8" customFormat="1" ht="15.75">
      <c r="A49" s="11" t="s">
        <v>146</v>
      </c>
      <c r="B49" s="465" t="s">
        <v>190</v>
      </c>
      <c r="C49" s="466"/>
      <c r="D49" s="394"/>
      <c r="E49" s="85"/>
      <c r="F49" s="85"/>
    </row>
    <row r="50" spans="1:6" s="8" customFormat="1" ht="15.75">
      <c r="A50" s="11"/>
      <c r="B50" s="16"/>
      <c r="C50" s="16"/>
      <c r="D50" s="16"/>
      <c r="E50" s="16"/>
      <c r="F50" s="11"/>
    </row>
    <row r="51" spans="1:9" s="29" customFormat="1" ht="15.75">
      <c r="A51" s="31" t="s">
        <v>20</v>
      </c>
      <c r="B51" s="33"/>
      <c r="C51" s="33"/>
      <c r="D51" s="33"/>
      <c r="E51" s="33"/>
      <c r="F51" s="33"/>
      <c r="G51" s="28"/>
      <c r="H51" s="28"/>
      <c r="I51" s="28"/>
    </row>
    <row r="52" spans="2:9" s="29" customFormat="1" ht="78.75">
      <c r="B52" s="45" t="s">
        <v>217</v>
      </c>
      <c r="C52" s="45" t="s">
        <v>147</v>
      </c>
      <c r="D52" s="45" t="s">
        <v>160</v>
      </c>
      <c r="E52" s="38" t="s">
        <v>148</v>
      </c>
      <c r="F52" s="30"/>
      <c r="G52" s="28"/>
      <c r="H52" s="28"/>
      <c r="I52" s="28"/>
    </row>
    <row r="53" spans="1:9" s="29" customFormat="1" ht="15.75">
      <c r="A53" s="44" t="s">
        <v>4</v>
      </c>
      <c r="B53" s="30"/>
      <c r="C53" s="30"/>
      <c r="D53" s="30"/>
      <c r="E53"/>
      <c r="F53" s="30"/>
      <c r="G53" s="28"/>
      <c r="H53" s="28"/>
      <c r="I53" s="28"/>
    </row>
    <row r="54" spans="1:6" ht="15.75">
      <c r="A54" s="11" t="s">
        <v>162</v>
      </c>
      <c r="B54" s="392"/>
      <c r="C54" s="396"/>
      <c r="D54" s="41"/>
      <c r="E54"/>
      <c r="F54" s="17"/>
    </row>
    <row r="55" spans="1:6" ht="15.75">
      <c r="A55" s="11" t="s">
        <v>161</v>
      </c>
      <c r="B55" s="392"/>
      <c r="C55" s="396"/>
      <c r="D55" s="17"/>
      <c r="E55"/>
      <c r="F55" s="17"/>
    </row>
    <row r="56" spans="1:6" ht="15.75">
      <c r="A56" s="11" t="s">
        <v>169</v>
      </c>
      <c r="B56" s="25"/>
      <c r="C56" s="25"/>
      <c r="D56" s="392"/>
      <c r="E56" s="395"/>
      <c r="F56" s="17"/>
    </row>
    <row r="57" spans="1:6" ht="15.75">
      <c r="A57" s="11" t="s">
        <v>163</v>
      </c>
      <c r="B57"/>
      <c r="C57" s="17"/>
      <c r="D57" s="392"/>
      <c r="E57"/>
      <c r="F57" s="17"/>
    </row>
    <row r="58" spans="1:6" ht="15.75">
      <c r="A58" s="11" t="s">
        <v>164</v>
      </c>
      <c r="B58" s="25"/>
      <c r="C58" s="17"/>
      <c r="D58" s="25"/>
      <c r="E58"/>
      <c r="F58" s="392"/>
    </row>
    <row r="59" spans="1:6" ht="15.75">
      <c r="A59" s="11" t="s">
        <v>165</v>
      </c>
      <c r="B59" s="25"/>
      <c r="C59" s="17"/>
      <c r="D59" s="25"/>
      <c r="E59"/>
      <c r="F59" s="392"/>
    </row>
    <row r="60" spans="1:5" ht="15.75">
      <c r="A60" s="12" t="s">
        <v>5</v>
      </c>
      <c r="B60" s="25"/>
      <c r="D60" s="21"/>
      <c r="E60"/>
    </row>
    <row r="61" spans="1:6" ht="15.75">
      <c r="A61" s="11" t="s">
        <v>166</v>
      </c>
      <c r="B61" s="392"/>
      <c r="C61" s="396"/>
      <c r="E61"/>
      <c r="F61" s="17"/>
    </row>
    <row r="62" spans="1:6" ht="15.75">
      <c r="A62" s="11" t="s">
        <v>167</v>
      </c>
      <c r="B62" s="392"/>
      <c r="D62" s="392"/>
      <c r="E62" s="17"/>
      <c r="F62" s="17"/>
    </row>
    <row r="63" spans="1:6" ht="15.75">
      <c r="A63" s="11" t="s">
        <v>168</v>
      </c>
      <c r="B63" s="25"/>
      <c r="C63" s="17"/>
      <c r="D63" s="392"/>
      <c r="E63" s="395"/>
      <c r="F63" s="17"/>
    </row>
    <row r="64" spans="1:6" s="7" customFormat="1" ht="15.75">
      <c r="A64" s="12" t="s">
        <v>170</v>
      </c>
      <c r="B64" s="11"/>
      <c r="C64" s="18"/>
      <c r="D64" s="18"/>
      <c r="E64" s="18"/>
      <c r="F64" s="18"/>
    </row>
    <row r="65" spans="1:3" ht="15.75">
      <c r="A65" s="11" t="s">
        <v>175</v>
      </c>
      <c r="B65" s="40"/>
      <c r="C65" s="40">
        <f>52*40</f>
        <v>2080</v>
      </c>
    </row>
    <row r="66" spans="1:3" ht="15.75">
      <c r="A66" s="11" t="s">
        <v>173</v>
      </c>
      <c r="B66" s="397"/>
      <c r="C66" s="40">
        <f>-B66*8</f>
        <v>0</v>
      </c>
    </row>
    <row r="67" spans="1:3" ht="15.75">
      <c r="A67" s="11" t="s">
        <v>174</v>
      </c>
      <c r="B67" s="397"/>
      <c r="C67" s="40">
        <f>-B67*8</f>
        <v>0</v>
      </c>
    </row>
    <row r="68" spans="1:3" ht="15.75">
      <c r="A68" s="11" t="s">
        <v>171</v>
      </c>
      <c r="B68" s="397"/>
      <c r="C68" s="40">
        <f>-B68*8</f>
        <v>0</v>
      </c>
    </row>
    <row r="69" spans="1:3" ht="15.75">
      <c r="A69" s="11" t="s">
        <v>172</v>
      </c>
      <c r="B69" s="397"/>
      <c r="C69" s="40">
        <f>-B69*8</f>
        <v>0</v>
      </c>
    </row>
    <row r="70" spans="1:3" ht="15.75">
      <c r="A70" s="12" t="s">
        <v>32</v>
      </c>
      <c r="B70" s="40"/>
      <c r="C70" s="40">
        <f>SUM(C65:C69)</f>
        <v>2080</v>
      </c>
    </row>
    <row r="71" ht="15.75"/>
    <row r="72" spans="1:6" ht="20.25">
      <c r="A72" s="49" t="s">
        <v>33</v>
      </c>
      <c r="B72" s="50"/>
      <c r="C72" s="50"/>
      <c r="D72" s="50"/>
      <c r="E72" s="379" t="s">
        <v>195</v>
      </c>
      <c r="F72" s="51"/>
    </row>
    <row r="73" spans="1:6" ht="15.75">
      <c r="A73" s="52" t="s">
        <v>12</v>
      </c>
      <c r="B73" s="53" t="s">
        <v>6</v>
      </c>
      <c r="C73" s="53" t="s">
        <v>7</v>
      </c>
      <c r="D73" s="53" t="s">
        <v>8</v>
      </c>
      <c r="E73" s="53" t="s">
        <v>9</v>
      </c>
      <c r="F73" s="53" t="s">
        <v>16</v>
      </c>
    </row>
    <row r="74" spans="1:6" ht="15.75">
      <c r="A74" s="12" t="s">
        <v>15</v>
      </c>
      <c r="B74" s="22"/>
      <c r="C74" s="22"/>
      <c r="D74" s="22"/>
      <c r="E74" s="22"/>
      <c r="F74" s="21"/>
    </row>
    <row r="75" spans="1:6" ht="15.75">
      <c r="A75" s="11" t="s">
        <v>133</v>
      </c>
      <c r="B75" s="390"/>
      <c r="C75" s="390"/>
      <c r="D75" s="390"/>
      <c r="E75" s="390"/>
      <c r="F75"/>
    </row>
    <row r="76" spans="1:6" ht="15.75">
      <c r="A76" s="12" t="s">
        <v>4</v>
      </c>
      <c r="B76" s="23"/>
      <c r="C76" s="23"/>
      <c r="D76" s="23"/>
      <c r="E76" s="23"/>
      <c r="F76" s="24"/>
    </row>
    <row r="77" spans="1:6" ht="15.75">
      <c r="A77" s="11" t="s">
        <v>152</v>
      </c>
      <c r="B77" s="23"/>
      <c r="C77" s="23"/>
      <c r="D77" s="23"/>
      <c r="E77" s="23"/>
      <c r="F77" s="391"/>
    </row>
    <row r="78" spans="1:6" ht="15.75">
      <c r="A78" s="11" t="s">
        <v>155</v>
      </c>
      <c r="B78" s="392"/>
      <c r="C78" s="392"/>
      <c r="D78" s="392"/>
      <c r="E78" s="392"/>
      <c r="F78" s="392"/>
    </row>
    <row r="79" spans="1:6" ht="15.75">
      <c r="A79" s="11" t="s">
        <v>218</v>
      </c>
      <c r="B79" s="392"/>
      <c r="C79" s="392"/>
      <c r="D79" s="392"/>
      <c r="E79" s="392"/>
      <c r="F79" s="392"/>
    </row>
    <row r="80" spans="1:6" ht="15.75">
      <c r="A80" s="12" t="s">
        <v>5</v>
      </c>
      <c r="B80" s="21"/>
      <c r="C80" s="21"/>
      <c r="D80" s="21"/>
      <c r="E80" s="21"/>
      <c r="F80" s="21"/>
    </row>
    <row r="81" spans="1:6" ht="15.75">
      <c r="A81" s="425" t="s">
        <v>17</v>
      </c>
      <c r="B81" s="467"/>
      <c r="C81" s="468"/>
      <c r="D81" s="468"/>
      <c r="E81" s="468"/>
      <c r="F81" s="469"/>
    </row>
    <row r="82" spans="1:6" ht="15.75">
      <c r="A82" s="425" t="s">
        <v>18</v>
      </c>
      <c r="B82" s="467"/>
      <c r="C82" s="468"/>
      <c r="D82" s="468"/>
      <c r="E82" s="468"/>
      <c r="F82" s="469"/>
    </row>
    <row r="83" spans="1:6" ht="15.75">
      <c r="A83" s="425" t="s">
        <v>19</v>
      </c>
      <c r="B83" s="467"/>
      <c r="C83" s="468"/>
      <c r="D83" s="468"/>
      <c r="E83" s="468"/>
      <c r="F83" s="469"/>
    </row>
    <row r="84" spans="1:6" ht="15.75">
      <c r="A84" s="425" t="s">
        <v>28</v>
      </c>
      <c r="B84" s="467"/>
      <c r="C84" s="468"/>
      <c r="D84" s="468"/>
      <c r="E84" s="468"/>
      <c r="F84" s="469"/>
    </row>
    <row r="85" spans="1:6" ht="15.75">
      <c r="A85" s="425" t="s">
        <v>121</v>
      </c>
      <c r="B85" s="467"/>
      <c r="C85" s="468"/>
      <c r="D85" s="468"/>
      <c r="E85" s="468"/>
      <c r="F85" s="469"/>
    </row>
    <row r="86" spans="1:6" ht="15.75">
      <c r="A86" s="15" t="s">
        <v>122</v>
      </c>
      <c r="B86" s="393"/>
      <c r="C86" s="393"/>
      <c r="D86" s="393"/>
      <c r="E86" s="393"/>
      <c r="F86" s="449" t="s">
        <v>227</v>
      </c>
    </row>
    <row r="87" spans="1:6" ht="15.75">
      <c r="A87" s="15" t="s">
        <v>123</v>
      </c>
      <c r="B87" s="393"/>
      <c r="C87" s="393"/>
      <c r="D87" s="393"/>
      <c r="E87" s="393"/>
      <c r="F87" s="450" t="s">
        <v>228</v>
      </c>
    </row>
    <row r="88" spans="1:6" ht="15.75">
      <c r="A88" s="15" t="s">
        <v>124</v>
      </c>
      <c r="B88" s="393"/>
      <c r="C88" s="393"/>
      <c r="D88" s="393"/>
      <c r="E88" s="393"/>
      <c r="F88" s="450" t="s">
        <v>229</v>
      </c>
    </row>
    <row r="89" spans="1:6" ht="15.75">
      <c r="A89" s="15" t="s">
        <v>125</v>
      </c>
      <c r="B89" s="393"/>
      <c r="C89" s="393"/>
      <c r="D89" s="393"/>
      <c r="E89" s="393"/>
      <c r="F89" s="451" t="s">
        <v>230</v>
      </c>
    </row>
    <row r="90" spans="1:6" ht="15.75">
      <c r="A90" s="15" t="s">
        <v>126</v>
      </c>
      <c r="B90" s="393"/>
      <c r="C90" s="393"/>
      <c r="D90" s="393"/>
      <c r="E90" s="393"/>
      <c r="F90" s="451" t="s">
        <v>231</v>
      </c>
    </row>
    <row r="91" spans="1:6" ht="15.75">
      <c r="A91" s="11" t="s">
        <v>128</v>
      </c>
      <c r="B91" s="393"/>
      <c r="C91" s="393"/>
      <c r="D91" s="393"/>
      <c r="E91" s="393"/>
      <c r="F91" s="448"/>
    </row>
    <row r="92" spans="1:6" ht="15.75">
      <c r="A92" s="11" t="s">
        <v>129</v>
      </c>
      <c r="B92" s="393"/>
      <c r="C92" s="393"/>
      <c r="D92" s="393"/>
      <c r="E92" s="393"/>
      <c r="F92" s="448"/>
    </row>
    <row r="93" spans="1:6" ht="15.75">
      <c r="A93" s="11" t="s">
        <v>130</v>
      </c>
      <c r="B93" s="393"/>
      <c r="C93" s="393"/>
      <c r="D93" s="393"/>
      <c r="E93" s="393"/>
      <c r="F93" s="448"/>
    </row>
    <row r="94" spans="1:6" ht="15.75">
      <c r="A94" s="11" t="s">
        <v>131</v>
      </c>
      <c r="B94" s="393"/>
      <c r="C94" s="393"/>
      <c r="D94" s="393"/>
      <c r="E94" s="393"/>
      <c r="F94" s="448"/>
    </row>
    <row r="95" spans="1:6" ht="15.75">
      <c r="A95" s="11" t="s">
        <v>132</v>
      </c>
      <c r="B95" s="393"/>
      <c r="C95" s="393"/>
      <c r="D95" s="393"/>
      <c r="E95" s="393"/>
      <c r="F95" s="448"/>
    </row>
    <row r="96" spans="2:5" ht="15.75">
      <c r="B96" s="25"/>
      <c r="C96" s="25"/>
      <c r="D96" s="25"/>
      <c r="E96" s="25"/>
    </row>
    <row r="97" spans="1:6" ht="15.75">
      <c r="A97" s="52" t="s">
        <v>11</v>
      </c>
      <c r="B97" s="53" t="s">
        <v>6</v>
      </c>
      <c r="C97" s="53" t="s">
        <v>7</v>
      </c>
      <c r="D97" s="53" t="s">
        <v>8</v>
      </c>
      <c r="E97" s="53" t="s">
        <v>9</v>
      </c>
      <c r="F97" s="53" t="s">
        <v>16</v>
      </c>
    </row>
    <row r="98" spans="1:5" ht="15.75">
      <c r="A98" s="11" t="s">
        <v>137</v>
      </c>
      <c r="B98" s="394"/>
      <c r="C98" s="394"/>
      <c r="D98" s="394"/>
      <c r="E98" s="394"/>
    </row>
    <row r="99" spans="1:6" ht="15.75">
      <c r="A99" s="11" t="s">
        <v>138</v>
      </c>
      <c r="B99" s="394"/>
      <c r="C99" s="394"/>
      <c r="D99" s="394"/>
      <c r="E99" s="394"/>
      <c r="F99" s="394"/>
    </row>
    <row r="100" spans="1:6" ht="15.75">
      <c r="A100" s="11" t="s">
        <v>139</v>
      </c>
      <c r="B100" s="394"/>
      <c r="C100" s="394"/>
      <c r="D100" s="394"/>
      <c r="E100" s="394"/>
      <c r="F100" s="394"/>
    </row>
    <row r="101" spans="1:6" ht="15.75">
      <c r="A101" s="11" t="s">
        <v>140</v>
      </c>
      <c r="B101" s="394"/>
      <c r="C101" s="394"/>
      <c r="D101" s="394"/>
      <c r="E101" s="394"/>
      <c r="F101" s="394"/>
    </row>
    <row r="102" spans="1:6" ht="15.75">
      <c r="A102" s="11" t="s">
        <v>141</v>
      </c>
      <c r="B102" s="394"/>
      <c r="C102" s="394"/>
      <c r="D102" s="394"/>
      <c r="E102" s="394"/>
      <c r="F102" s="394"/>
    </row>
    <row r="103" spans="1:6" s="8" customFormat="1" ht="15.75">
      <c r="A103" s="11" t="s">
        <v>142</v>
      </c>
      <c r="B103" s="394"/>
      <c r="C103" s="394"/>
      <c r="D103" s="394"/>
      <c r="E103" s="394"/>
      <c r="F103" s="394"/>
    </row>
    <row r="104" spans="1:6" ht="15.75">
      <c r="A104" s="11" t="s">
        <v>143</v>
      </c>
      <c r="B104" s="394"/>
      <c r="C104" s="394"/>
      <c r="D104" s="394"/>
      <c r="E104" s="394"/>
      <c r="F104" s="394"/>
    </row>
    <row r="105" spans="1:6" ht="15.75">
      <c r="A105" s="11" t="s">
        <v>144</v>
      </c>
      <c r="B105" s="394"/>
      <c r="C105" s="394"/>
      <c r="D105" s="394"/>
      <c r="E105" s="394"/>
      <c r="F105" s="394"/>
    </row>
    <row r="106" spans="1:6" ht="15.75">
      <c r="A106" s="11" t="s">
        <v>146</v>
      </c>
      <c r="B106" s="465" t="s">
        <v>190</v>
      </c>
      <c r="C106" s="466"/>
      <c r="D106" s="394"/>
      <c r="E106" s="85"/>
      <c r="F106" s="85"/>
    </row>
    <row r="107" spans="2:5" ht="15.75">
      <c r="B107" s="16"/>
      <c r="C107" s="16"/>
      <c r="D107" s="16"/>
      <c r="E107" s="16"/>
    </row>
    <row r="108" spans="1:6" ht="15.75">
      <c r="A108" s="52" t="s">
        <v>20</v>
      </c>
      <c r="B108" s="54"/>
      <c r="C108" s="54"/>
      <c r="D108" s="54"/>
      <c r="E108" s="54"/>
      <c r="F108" s="54"/>
    </row>
    <row r="109" spans="1:6" ht="78.75">
      <c r="A109" s="29"/>
      <c r="B109" s="45" t="s">
        <v>217</v>
      </c>
      <c r="C109" s="45" t="s">
        <v>147</v>
      </c>
      <c r="D109" s="45" t="s">
        <v>160</v>
      </c>
      <c r="E109" s="38" t="s">
        <v>148</v>
      </c>
      <c r="F109" s="30"/>
    </row>
    <row r="110" spans="1:6" ht="15.75">
      <c r="A110" s="44" t="s">
        <v>4</v>
      </c>
      <c r="B110" s="30"/>
      <c r="C110" s="30"/>
      <c r="D110" s="30"/>
      <c r="E110"/>
      <c r="F110" s="30"/>
    </row>
    <row r="111" spans="1:6" ht="15.75">
      <c r="A111" s="11" t="s">
        <v>162</v>
      </c>
      <c r="B111" s="392"/>
      <c r="C111" s="396"/>
      <c r="D111" s="41"/>
      <c r="E111"/>
      <c r="F111" s="17"/>
    </row>
    <row r="112" spans="1:6" ht="15.75">
      <c r="A112" s="11" t="s">
        <v>161</v>
      </c>
      <c r="B112" s="392"/>
      <c r="C112" s="396"/>
      <c r="D112" s="17"/>
      <c r="E112"/>
      <c r="F112" s="17"/>
    </row>
    <row r="113" spans="1:6" ht="15.75">
      <c r="A113" s="11" t="s">
        <v>169</v>
      </c>
      <c r="B113" s="25"/>
      <c r="C113" s="25"/>
      <c r="D113" s="392"/>
      <c r="E113" s="395"/>
      <c r="F113" s="17"/>
    </row>
    <row r="114" spans="1:6" ht="15.75">
      <c r="A114" s="11" t="s">
        <v>163</v>
      </c>
      <c r="B114"/>
      <c r="C114" s="17"/>
      <c r="D114" s="392"/>
      <c r="E114"/>
      <c r="F114" s="17"/>
    </row>
    <row r="115" spans="1:6" ht="15.75">
      <c r="A115" s="11" t="s">
        <v>164</v>
      </c>
      <c r="B115" s="25"/>
      <c r="C115" s="17"/>
      <c r="D115" s="25"/>
      <c r="E115"/>
      <c r="F115" s="392"/>
    </row>
    <row r="116" spans="1:6" ht="15.75">
      <c r="A116" s="11" t="s">
        <v>165</v>
      </c>
      <c r="B116" s="25"/>
      <c r="C116" s="17"/>
      <c r="D116" s="25"/>
      <c r="E116"/>
      <c r="F116" s="392"/>
    </row>
    <row r="117" spans="1:5" ht="15.75">
      <c r="A117" s="12" t="s">
        <v>5</v>
      </c>
      <c r="B117" s="25"/>
      <c r="D117" s="21"/>
      <c r="E117"/>
    </row>
    <row r="118" spans="1:6" ht="15.75">
      <c r="A118" s="11" t="s">
        <v>166</v>
      </c>
      <c r="B118" s="392"/>
      <c r="C118" s="396"/>
      <c r="E118"/>
      <c r="F118" s="17"/>
    </row>
    <row r="119" spans="1:6" ht="15.75">
      <c r="A119" s="11" t="s">
        <v>167</v>
      </c>
      <c r="B119" s="392"/>
      <c r="D119" s="392"/>
      <c r="E119" s="17"/>
      <c r="F119" s="17"/>
    </row>
    <row r="120" spans="1:6" ht="15.75">
      <c r="A120" s="11" t="s">
        <v>168</v>
      </c>
      <c r="B120" s="25"/>
      <c r="C120" s="17"/>
      <c r="D120" s="392"/>
      <c r="E120" s="395"/>
      <c r="F120" s="17"/>
    </row>
    <row r="121" spans="1:6" ht="15.75">
      <c r="A121" s="12" t="s">
        <v>170</v>
      </c>
      <c r="C121" s="18"/>
      <c r="D121" s="18"/>
      <c r="E121" s="18"/>
      <c r="F121" s="18"/>
    </row>
    <row r="122" spans="1:3" ht="15.75">
      <c r="A122" s="11" t="s">
        <v>175</v>
      </c>
      <c r="B122" s="40"/>
      <c r="C122" s="40">
        <v>2080</v>
      </c>
    </row>
    <row r="123" spans="1:3" ht="15.75">
      <c r="A123" s="11" t="s">
        <v>173</v>
      </c>
      <c r="B123" s="397"/>
      <c r="C123" s="40">
        <f>-B123*8</f>
        <v>0</v>
      </c>
    </row>
    <row r="124" spans="1:3" ht="15.75">
      <c r="A124" s="11" t="s">
        <v>174</v>
      </c>
      <c r="B124" s="397"/>
      <c r="C124" s="40">
        <f>-B124*8</f>
        <v>0</v>
      </c>
    </row>
    <row r="125" spans="1:3" ht="15.75">
      <c r="A125" s="11" t="s">
        <v>171</v>
      </c>
      <c r="B125" s="397"/>
      <c r="C125" s="40">
        <f>-B125*8</f>
        <v>0</v>
      </c>
    </row>
    <row r="126" spans="1:3" ht="15.75">
      <c r="A126" s="11" t="s">
        <v>172</v>
      </c>
      <c r="B126" s="397"/>
      <c r="C126" s="40">
        <f>-B126*8</f>
        <v>0</v>
      </c>
    </row>
    <row r="127" spans="1:3" ht="15.75">
      <c r="A127" s="12" t="s">
        <v>32</v>
      </c>
      <c r="B127" s="40"/>
      <c r="C127" s="40">
        <f>SUM(C122:C126)</f>
        <v>2080</v>
      </c>
    </row>
    <row r="128" ht="15.75"/>
    <row r="129" spans="1:6" ht="20.25">
      <c r="A129" s="55" t="s">
        <v>34</v>
      </c>
      <c r="B129" s="56"/>
      <c r="C129" s="56"/>
      <c r="D129" s="56"/>
      <c r="E129" s="381" t="s">
        <v>196</v>
      </c>
      <c r="F129" s="57"/>
    </row>
    <row r="130" spans="1:6" ht="15.75">
      <c r="A130" s="58" t="s">
        <v>12</v>
      </c>
      <c r="B130" s="59" t="s">
        <v>6</v>
      </c>
      <c r="C130" s="59" t="s">
        <v>7</v>
      </c>
      <c r="D130" s="59" t="s">
        <v>8</v>
      </c>
      <c r="E130" s="59" t="s">
        <v>9</v>
      </c>
      <c r="F130" s="59" t="s">
        <v>16</v>
      </c>
    </row>
    <row r="131" spans="1:6" ht="15.75">
      <c r="A131" s="12" t="s">
        <v>15</v>
      </c>
      <c r="B131" s="22"/>
      <c r="C131" s="22"/>
      <c r="D131" s="22"/>
      <c r="E131" s="22"/>
      <c r="F131" s="21"/>
    </row>
    <row r="132" spans="1:6" ht="15.75">
      <c r="A132" s="11" t="s">
        <v>133</v>
      </c>
      <c r="B132" s="390"/>
      <c r="C132" s="390"/>
      <c r="D132" s="390"/>
      <c r="E132" s="390"/>
      <c r="F132"/>
    </row>
    <row r="133" spans="1:6" ht="15.75">
      <c r="A133" s="12" t="s">
        <v>4</v>
      </c>
      <c r="B133" s="23"/>
      <c r="C133" s="23"/>
      <c r="D133" s="23"/>
      <c r="E133" s="23"/>
      <c r="F133" s="24"/>
    </row>
    <row r="134" spans="1:6" ht="15.75">
      <c r="A134" s="11" t="s">
        <v>152</v>
      </c>
      <c r="B134" s="23"/>
      <c r="C134" s="23"/>
      <c r="D134" s="23"/>
      <c r="E134" s="23"/>
      <c r="F134" s="391"/>
    </row>
    <row r="135" spans="1:6" ht="15.75">
      <c r="A135" s="11" t="s">
        <v>155</v>
      </c>
      <c r="B135" s="392"/>
      <c r="C135" s="392"/>
      <c r="D135" s="392"/>
      <c r="E135" s="392"/>
      <c r="F135" s="392"/>
    </row>
    <row r="136" spans="1:6" ht="15.75">
      <c r="A136" s="11" t="s">
        <v>218</v>
      </c>
      <c r="B136" s="392"/>
      <c r="C136" s="392"/>
      <c r="D136" s="392"/>
      <c r="E136" s="392"/>
      <c r="F136" s="392"/>
    </row>
    <row r="137" spans="1:6" ht="15.75">
      <c r="A137" s="12" t="s">
        <v>5</v>
      </c>
      <c r="B137" s="21"/>
      <c r="C137" s="21"/>
      <c r="D137" s="21"/>
      <c r="E137" s="21"/>
      <c r="F137" s="21"/>
    </row>
    <row r="138" spans="1:6" ht="15.75">
      <c r="A138" s="425" t="s">
        <v>17</v>
      </c>
      <c r="B138" s="467"/>
      <c r="C138" s="468"/>
      <c r="D138" s="468"/>
      <c r="E138" s="468"/>
      <c r="F138" s="469"/>
    </row>
    <row r="139" spans="1:6" ht="15.75">
      <c r="A139" s="425" t="s">
        <v>18</v>
      </c>
      <c r="B139" s="467"/>
      <c r="C139" s="468"/>
      <c r="D139" s="468"/>
      <c r="E139" s="468"/>
      <c r="F139" s="469"/>
    </row>
    <row r="140" spans="1:6" ht="15.75">
      <c r="A140" s="425" t="s">
        <v>19</v>
      </c>
      <c r="B140" s="467"/>
      <c r="C140" s="468"/>
      <c r="D140" s="468"/>
      <c r="E140" s="468"/>
      <c r="F140" s="469"/>
    </row>
    <row r="141" spans="1:6" ht="15.75">
      <c r="A141" s="425" t="s">
        <v>28</v>
      </c>
      <c r="B141" s="467"/>
      <c r="C141" s="468"/>
      <c r="D141" s="468"/>
      <c r="E141" s="468"/>
      <c r="F141" s="469"/>
    </row>
    <row r="142" spans="1:6" ht="15.75">
      <c r="A142" s="425" t="s">
        <v>121</v>
      </c>
      <c r="B142" s="467"/>
      <c r="C142" s="468"/>
      <c r="D142" s="468"/>
      <c r="E142" s="468"/>
      <c r="F142" s="469"/>
    </row>
    <row r="143" spans="1:6" ht="15.75">
      <c r="A143" s="15" t="s">
        <v>122</v>
      </c>
      <c r="B143" s="393"/>
      <c r="C143" s="393"/>
      <c r="D143" s="393"/>
      <c r="E143" s="393"/>
      <c r="F143" s="449" t="s">
        <v>227</v>
      </c>
    </row>
    <row r="144" spans="1:6" ht="15.75">
      <c r="A144" s="15" t="s">
        <v>123</v>
      </c>
      <c r="B144" s="393"/>
      <c r="C144" s="393"/>
      <c r="D144" s="393"/>
      <c r="E144" s="393"/>
      <c r="F144" s="450" t="s">
        <v>228</v>
      </c>
    </row>
    <row r="145" spans="1:6" ht="15.75">
      <c r="A145" s="15" t="s">
        <v>124</v>
      </c>
      <c r="B145" s="393"/>
      <c r="C145" s="393"/>
      <c r="D145" s="393"/>
      <c r="E145" s="393"/>
      <c r="F145" s="450" t="s">
        <v>229</v>
      </c>
    </row>
    <row r="146" spans="1:6" ht="15.75">
      <c r="A146" s="15" t="s">
        <v>125</v>
      </c>
      <c r="B146" s="393"/>
      <c r="C146" s="393"/>
      <c r="D146" s="393"/>
      <c r="E146" s="393"/>
      <c r="F146" s="451" t="s">
        <v>230</v>
      </c>
    </row>
    <row r="147" spans="1:6" ht="15.75">
      <c r="A147" s="15" t="s">
        <v>126</v>
      </c>
      <c r="B147" s="393"/>
      <c r="C147" s="393"/>
      <c r="D147" s="393"/>
      <c r="E147" s="393"/>
      <c r="F147" s="451" t="s">
        <v>231</v>
      </c>
    </row>
    <row r="148" spans="1:6" ht="15.75">
      <c r="A148" s="11" t="s">
        <v>128</v>
      </c>
      <c r="B148" s="393"/>
      <c r="C148" s="393"/>
      <c r="D148" s="393"/>
      <c r="E148" s="393"/>
      <c r="F148" s="448"/>
    </row>
    <row r="149" spans="1:6" ht="15.75">
      <c r="A149" s="11" t="s">
        <v>129</v>
      </c>
      <c r="B149" s="393"/>
      <c r="C149" s="393"/>
      <c r="D149" s="393"/>
      <c r="E149" s="393"/>
      <c r="F149" s="448"/>
    </row>
    <row r="150" spans="1:6" ht="15.75">
      <c r="A150" s="11" t="s">
        <v>130</v>
      </c>
      <c r="B150" s="393"/>
      <c r="C150" s="393"/>
      <c r="D150" s="393"/>
      <c r="E150" s="393"/>
      <c r="F150" s="448"/>
    </row>
    <row r="151" spans="1:6" ht="15.75">
      <c r="A151" s="11" t="s">
        <v>131</v>
      </c>
      <c r="B151" s="393"/>
      <c r="C151" s="393"/>
      <c r="D151" s="393"/>
      <c r="E151" s="393"/>
      <c r="F151" s="448"/>
    </row>
    <row r="152" spans="1:6" ht="15.75">
      <c r="A152" s="11" t="s">
        <v>132</v>
      </c>
      <c r="B152" s="393"/>
      <c r="C152" s="393"/>
      <c r="D152" s="393"/>
      <c r="E152" s="393"/>
      <c r="F152" s="448"/>
    </row>
    <row r="153" spans="2:5" ht="15.75">
      <c r="B153" s="25"/>
      <c r="C153" s="25"/>
      <c r="D153" s="25"/>
      <c r="E153" s="25"/>
    </row>
    <row r="154" spans="1:6" ht="15.75">
      <c r="A154" s="58" t="s">
        <v>11</v>
      </c>
      <c r="B154" s="59" t="s">
        <v>6</v>
      </c>
      <c r="C154" s="59" t="s">
        <v>7</v>
      </c>
      <c r="D154" s="59" t="s">
        <v>8</v>
      </c>
      <c r="E154" s="59" t="s">
        <v>9</v>
      </c>
      <c r="F154" s="59" t="s">
        <v>16</v>
      </c>
    </row>
    <row r="155" spans="1:5" ht="15.75">
      <c r="A155" s="11" t="s">
        <v>137</v>
      </c>
      <c r="B155" s="394"/>
      <c r="C155" s="394"/>
      <c r="D155" s="394"/>
      <c r="E155" s="394"/>
    </row>
    <row r="156" spans="1:6" ht="15.75">
      <c r="A156" s="11" t="s">
        <v>138</v>
      </c>
      <c r="B156" s="394"/>
      <c r="C156" s="394"/>
      <c r="D156" s="394"/>
      <c r="E156" s="394"/>
      <c r="F156" s="394"/>
    </row>
    <row r="157" spans="1:6" ht="15.75">
      <c r="A157" s="11" t="s">
        <v>139</v>
      </c>
      <c r="B157" s="394"/>
      <c r="C157" s="394"/>
      <c r="D157" s="394"/>
      <c r="E157" s="394"/>
      <c r="F157" s="394"/>
    </row>
    <row r="158" spans="1:6" ht="15.75">
      <c r="A158" s="11" t="s">
        <v>140</v>
      </c>
      <c r="B158" s="394"/>
      <c r="C158" s="394"/>
      <c r="D158" s="394"/>
      <c r="E158" s="394"/>
      <c r="F158" s="394"/>
    </row>
    <row r="159" spans="1:6" ht="15.75">
      <c r="A159" s="11" t="s">
        <v>141</v>
      </c>
      <c r="B159" s="394"/>
      <c r="C159" s="394"/>
      <c r="D159" s="394"/>
      <c r="E159" s="394"/>
      <c r="F159" s="394"/>
    </row>
    <row r="160" spans="1:6" ht="15.75">
      <c r="A160" s="11" t="s">
        <v>142</v>
      </c>
      <c r="B160" s="394"/>
      <c r="C160" s="394"/>
      <c r="D160" s="394"/>
      <c r="E160" s="394"/>
      <c r="F160" s="394"/>
    </row>
    <row r="161" spans="1:6" ht="15.75">
      <c r="A161" s="11" t="s">
        <v>143</v>
      </c>
      <c r="B161" s="394"/>
      <c r="C161" s="394"/>
      <c r="D161" s="394"/>
      <c r="E161" s="394"/>
      <c r="F161" s="394"/>
    </row>
    <row r="162" spans="1:6" ht="15.75">
      <c r="A162" s="11" t="s">
        <v>144</v>
      </c>
      <c r="B162" s="394"/>
      <c r="C162" s="394"/>
      <c r="D162" s="394"/>
      <c r="E162" s="394"/>
      <c r="F162" s="394"/>
    </row>
    <row r="163" spans="1:6" ht="15.75">
      <c r="A163" s="11" t="s">
        <v>146</v>
      </c>
      <c r="B163" s="465" t="s">
        <v>190</v>
      </c>
      <c r="C163" s="466"/>
      <c r="D163" s="394"/>
      <c r="E163" s="85"/>
      <c r="F163" s="85"/>
    </row>
    <row r="164" spans="2:5" ht="15.75">
      <c r="B164" s="16"/>
      <c r="C164" s="16"/>
      <c r="D164" s="16"/>
      <c r="E164" s="16"/>
    </row>
    <row r="165" spans="1:6" ht="15.75">
      <c r="A165" s="58" t="s">
        <v>20</v>
      </c>
      <c r="B165" s="60"/>
      <c r="C165" s="60"/>
      <c r="D165" s="60"/>
      <c r="E165" s="60"/>
      <c r="F165" s="60"/>
    </row>
    <row r="166" spans="1:6" ht="78.75">
      <c r="A166" s="29"/>
      <c r="B166" s="45" t="s">
        <v>217</v>
      </c>
      <c r="C166" s="45" t="s">
        <v>147</v>
      </c>
      <c r="D166" s="45" t="s">
        <v>160</v>
      </c>
      <c r="E166" s="38" t="s">
        <v>148</v>
      </c>
      <c r="F166" s="30"/>
    </row>
    <row r="167" spans="1:6" ht="15.75">
      <c r="A167" s="44" t="s">
        <v>4</v>
      </c>
      <c r="B167" s="30"/>
      <c r="C167" s="30"/>
      <c r="D167" s="30"/>
      <c r="E167"/>
      <c r="F167" s="30"/>
    </row>
    <row r="168" spans="1:6" ht="15.75">
      <c r="A168" s="11" t="s">
        <v>162</v>
      </c>
      <c r="B168" s="392"/>
      <c r="C168" s="396"/>
      <c r="D168" s="41"/>
      <c r="E168"/>
      <c r="F168" s="17"/>
    </row>
    <row r="169" spans="1:6" ht="15.75">
      <c r="A169" s="11" t="s">
        <v>161</v>
      </c>
      <c r="B169" s="392"/>
      <c r="C169" s="396"/>
      <c r="D169" s="17"/>
      <c r="E169"/>
      <c r="F169" s="17"/>
    </row>
    <row r="170" spans="1:6" ht="15.75">
      <c r="A170" s="11" t="s">
        <v>169</v>
      </c>
      <c r="B170" s="25"/>
      <c r="C170" s="25"/>
      <c r="D170" s="392"/>
      <c r="E170" s="395"/>
      <c r="F170" s="17"/>
    </row>
    <row r="171" spans="1:6" ht="15.75">
      <c r="A171" s="11" t="s">
        <v>163</v>
      </c>
      <c r="B171"/>
      <c r="C171" s="17"/>
      <c r="D171" s="392"/>
      <c r="E171"/>
      <c r="F171" s="17"/>
    </row>
    <row r="172" spans="1:6" ht="15.75">
      <c r="A172" s="11" t="s">
        <v>164</v>
      </c>
      <c r="B172" s="25"/>
      <c r="C172" s="17"/>
      <c r="D172" s="25"/>
      <c r="E172"/>
      <c r="F172" s="392"/>
    </row>
    <row r="173" spans="1:6" ht="15.75">
      <c r="A173" s="11" t="s">
        <v>165</v>
      </c>
      <c r="B173" s="25"/>
      <c r="C173" s="17"/>
      <c r="D173" s="25"/>
      <c r="E173"/>
      <c r="F173" s="392"/>
    </row>
    <row r="174" spans="1:5" ht="15.75">
      <c r="A174" s="12" t="s">
        <v>5</v>
      </c>
      <c r="B174" s="25"/>
      <c r="D174" s="21"/>
      <c r="E174"/>
    </row>
    <row r="175" spans="1:6" ht="15.75">
      <c r="A175" s="11" t="s">
        <v>166</v>
      </c>
      <c r="B175" s="392"/>
      <c r="C175" s="396"/>
      <c r="E175"/>
      <c r="F175" s="17"/>
    </row>
    <row r="176" spans="1:6" ht="15.75">
      <c r="A176" s="11" t="s">
        <v>167</v>
      </c>
      <c r="B176" s="392"/>
      <c r="D176" s="392"/>
      <c r="E176" s="17"/>
      <c r="F176" s="17"/>
    </row>
    <row r="177" spans="1:6" ht="15.75">
      <c r="A177" s="11" t="s">
        <v>168</v>
      </c>
      <c r="B177" s="25"/>
      <c r="C177" s="17"/>
      <c r="D177" s="392"/>
      <c r="E177" s="395"/>
      <c r="F177" s="17"/>
    </row>
    <row r="178" spans="1:6" ht="15.75">
      <c r="A178" s="12" t="s">
        <v>170</v>
      </c>
      <c r="C178" s="18"/>
      <c r="D178" s="18"/>
      <c r="E178" s="18"/>
      <c r="F178" s="18"/>
    </row>
    <row r="179" spans="1:3" ht="15.75">
      <c r="A179" s="11" t="s">
        <v>175</v>
      </c>
      <c r="B179" s="40"/>
      <c r="C179" s="40">
        <f>52*40</f>
        <v>2080</v>
      </c>
    </row>
    <row r="180" spans="1:3" ht="15.75">
      <c r="A180" s="11" t="s">
        <v>173</v>
      </c>
      <c r="B180" s="397"/>
      <c r="C180" s="40">
        <f>-B180*8</f>
        <v>0</v>
      </c>
    </row>
    <row r="181" spans="1:3" ht="15.75">
      <c r="A181" s="11" t="s">
        <v>174</v>
      </c>
      <c r="B181" s="397"/>
      <c r="C181" s="40">
        <f>-B181*8</f>
        <v>0</v>
      </c>
    </row>
    <row r="182" spans="1:3" ht="15.75">
      <c r="A182" s="11" t="s">
        <v>171</v>
      </c>
      <c r="B182" s="397"/>
      <c r="C182" s="40">
        <f>-B182*8</f>
        <v>0</v>
      </c>
    </row>
    <row r="183" spans="1:3" ht="15.75">
      <c r="A183" s="11" t="s">
        <v>172</v>
      </c>
      <c r="B183" s="397"/>
      <c r="C183" s="40">
        <f>-B183*8</f>
        <v>0</v>
      </c>
    </row>
    <row r="184" spans="1:3" ht="15.75">
      <c r="A184" s="12" t="s">
        <v>32</v>
      </c>
      <c r="B184" s="40"/>
      <c r="C184" s="40">
        <f>SUM(C179:C183)</f>
        <v>2080</v>
      </c>
    </row>
    <row r="185" spans="1:3" ht="15.75">
      <c r="A185" s="12"/>
      <c r="B185" s="40"/>
      <c r="C185" s="40"/>
    </row>
    <row r="186" spans="1:6" ht="20.25">
      <c r="A186" s="61" t="s">
        <v>35</v>
      </c>
      <c r="B186" s="62"/>
      <c r="C186" s="62"/>
      <c r="D186" s="62"/>
      <c r="E186" s="382" t="s">
        <v>197</v>
      </c>
      <c r="F186" s="63"/>
    </row>
    <row r="187" spans="1:6" ht="15.75">
      <c r="A187" s="64" t="s">
        <v>12</v>
      </c>
      <c r="B187" s="65" t="s">
        <v>6</v>
      </c>
      <c r="C187" s="65" t="s">
        <v>7</v>
      </c>
      <c r="D187" s="65" t="s">
        <v>8</v>
      </c>
      <c r="E187" s="65" t="s">
        <v>9</v>
      </c>
      <c r="F187" s="65" t="s">
        <v>16</v>
      </c>
    </row>
    <row r="188" spans="1:6" ht="15.75">
      <c r="A188" s="12" t="s">
        <v>15</v>
      </c>
      <c r="B188" s="22"/>
      <c r="C188" s="22"/>
      <c r="D188" s="22"/>
      <c r="E188" s="22"/>
      <c r="F188" s="21"/>
    </row>
    <row r="189" spans="1:6" ht="15.75">
      <c r="A189" s="11" t="s">
        <v>133</v>
      </c>
      <c r="B189" s="390"/>
      <c r="C189" s="390"/>
      <c r="D189" s="390"/>
      <c r="E189" s="390"/>
      <c r="F189"/>
    </row>
    <row r="190" spans="1:6" ht="15.75">
      <c r="A190" s="12" t="s">
        <v>4</v>
      </c>
      <c r="B190" s="23"/>
      <c r="C190" s="23"/>
      <c r="D190" s="23"/>
      <c r="E190" s="23"/>
      <c r="F190" s="24"/>
    </row>
    <row r="191" spans="1:6" ht="15.75">
      <c r="A191" s="11" t="s">
        <v>152</v>
      </c>
      <c r="B191" s="23"/>
      <c r="C191" s="23"/>
      <c r="D191" s="23"/>
      <c r="E191" s="23"/>
      <c r="F191" s="391"/>
    </row>
    <row r="192" spans="1:6" ht="15.75">
      <c r="A192" s="11" t="s">
        <v>155</v>
      </c>
      <c r="B192" s="392"/>
      <c r="C192" s="392"/>
      <c r="D192" s="392"/>
      <c r="E192" s="392"/>
      <c r="F192" s="392"/>
    </row>
    <row r="193" spans="1:6" ht="15.75">
      <c r="A193" s="11" t="s">
        <v>218</v>
      </c>
      <c r="B193" s="392"/>
      <c r="C193" s="392"/>
      <c r="D193" s="392"/>
      <c r="E193" s="392"/>
      <c r="F193" s="392"/>
    </row>
    <row r="194" spans="1:6" ht="15.75">
      <c r="A194" s="12" t="s">
        <v>5</v>
      </c>
      <c r="B194" s="21"/>
      <c r="C194" s="21"/>
      <c r="D194" s="21"/>
      <c r="E194" s="21"/>
      <c r="F194" s="21"/>
    </row>
    <row r="195" spans="1:6" ht="15.75">
      <c r="A195" s="425" t="s">
        <v>17</v>
      </c>
      <c r="B195" s="467"/>
      <c r="C195" s="468"/>
      <c r="D195" s="468"/>
      <c r="E195" s="468"/>
      <c r="F195" s="469"/>
    </row>
    <row r="196" spans="1:6" ht="15.75">
      <c r="A196" s="425" t="s">
        <v>18</v>
      </c>
      <c r="B196" s="467"/>
      <c r="C196" s="468"/>
      <c r="D196" s="468"/>
      <c r="E196" s="468"/>
      <c r="F196" s="469"/>
    </row>
    <row r="197" spans="1:6" ht="15.75">
      <c r="A197" s="425" t="s">
        <v>19</v>
      </c>
      <c r="B197" s="467"/>
      <c r="C197" s="468"/>
      <c r="D197" s="468"/>
      <c r="E197" s="468"/>
      <c r="F197" s="469"/>
    </row>
    <row r="198" spans="1:6" ht="15.75">
      <c r="A198" s="425" t="s">
        <v>28</v>
      </c>
      <c r="B198" s="467"/>
      <c r="C198" s="468"/>
      <c r="D198" s="468"/>
      <c r="E198" s="468"/>
      <c r="F198" s="469"/>
    </row>
    <row r="199" spans="1:6" ht="15.75">
      <c r="A199" s="425" t="s">
        <v>121</v>
      </c>
      <c r="B199" s="467"/>
      <c r="C199" s="468"/>
      <c r="D199" s="468"/>
      <c r="E199" s="468"/>
      <c r="F199" s="469"/>
    </row>
    <row r="200" spans="1:6" ht="15.75">
      <c r="A200" s="15" t="s">
        <v>122</v>
      </c>
      <c r="B200" s="393"/>
      <c r="C200" s="393"/>
      <c r="D200" s="393"/>
      <c r="E200" s="393"/>
      <c r="F200" s="449" t="s">
        <v>227</v>
      </c>
    </row>
    <row r="201" spans="1:6" ht="15.75">
      <c r="A201" s="15" t="s">
        <v>123</v>
      </c>
      <c r="B201" s="393"/>
      <c r="C201" s="393"/>
      <c r="D201" s="393"/>
      <c r="E201" s="393"/>
      <c r="F201" s="450" t="s">
        <v>228</v>
      </c>
    </row>
    <row r="202" spans="1:6" ht="15.75">
      <c r="A202" s="15" t="s">
        <v>124</v>
      </c>
      <c r="B202" s="393"/>
      <c r="C202" s="393"/>
      <c r="D202" s="393"/>
      <c r="E202" s="393"/>
      <c r="F202" s="450" t="s">
        <v>229</v>
      </c>
    </row>
    <row r="203" spans="1:6" ht="15.75">
      <c r="A203" s="15" t="s">
        <v>125</v>
      </c>
      <c r="B203" s="393"/>
      <c r="C203" s="393"/>
      <c r="D203" s="393"/>
      <c r="E203" s="393"/>
      <c r="F203" s="451" t="s">
        <v>230</v>
      </c>
    </row>
    <row r="204" spans="1:6" ht="15.75">
      <c r="A204" s="15" t="s">
        <v>126</v>
      </c>
      <c r="B204" s="393"/>
      <c r="C204" s="393"/>
      <c r="D204" s="393"/>
      <c r="E204" s="393"/>
      <c r="F204" s="451" t="s">
        <v>231</v>
      </c>
    </row>
    <row r="205" spans="1:6" ht="15.75">
      <c r="A205" s="11" t="s">
        <v>128</v>
      </c>
      <c r="B205" s="393"/>
      <c r="C205" s="393"/>
      <c r="D205" s="393"/>
      <c r="E205" s="393"/>
      <c r="F205" s="448"/>
    </row>
    <row r="206" spans="1:6" ht="15.75">
      <c r="A206" s="11" t="s">
        <v>129</v>
      </c>
      <c r="B206" s="393"/>
      <c r="C206" s="393"/>
      <c r="D206" s="393"/>
      <c r="E206" s="393"/>
      <c r="F206" s="448"/>
    </row>
    <row r="207" spans="1:6" ht="15.75">
      <c r="A207" s="11" t="s">
        <v>130</v>
      </c>
      <c r="B207" s="393"/>
      <c r="C207" s="393"/>
      <c r="D207" s="393"/>
      <c r="E207" s="393"/>
      <c r="F207" s="448"/>
    </row>
    <row r="208" spans="1:6" ht="15.75">
      <c r="A208" s="11" t="s">
        <v>131</v>
      </c>
      <c r="B208" s="393"/>
      <c r="C208" s="393"/>
      <c r="D208" s="393"/>
      <c r="E208" s="393"/>
      <c r="F208" s="448"/>
    </row>
    <row r="209" spans="1:6" ht="15.75">
      <c r="A209" s="11" t="s">
        <v>132</v>
      </c>
      <c r="B209" s="393"/>
      <c r="C209" s="393"/>
      <c r="D209" s="393"/>
      <c r="E209" s="393"/>
      <c r="F209" s="448"/>
    </row>
    <row r="210" spans="2:5" ht="15.75">
      <c r="B210" s="25"/>
      <c r="C210" s="25"/>
      <c r="D210" s="25"/>
      <c r="E210" s="25"/>
    </row>
    <row r="211" spans="1:6" ht="15.75">
      <c r="A211" s="64" t="s">
        <v>11</v>
      </c>
      <c r="B211" s="65" t="s">
        <v>6</v>
      </c>
      <c r="C211" s="65" t="s">
        <v>7</v>
      </c>
      <c r="D211" s="65" t="s">
        <v>8</v>
      </c>
      <c r="E211" s="65" t="s">
        <v>9</v>
      </c>
      <c r="F211" s="65" t="s">
        <v>16</v>
      </c>
    </row>
    <row r="212" spans="1:5" ht="15.75">
      <c r="A212" s="11" t="s">
        <v>137</v>
      </c>
      <c r="B212" s="394"/>
      <c r="C212" s="394"/>
      <c r="D212" s="394"/>
      <c r="E212" s="394"/>
    </row>
    <row r="213" spans="1:6" ht="15.75">
      <c r="A213" s="11" t="s">
        <v>138</v>
      </c>
      <c r="B213" s="394"/>
      <c r="C213" s="394"/>
      <c r="D213" s="394"/>
      <c r="E213" s="394"/>
      <c r="F213" s="394"/>
    </row>
    <row r="214" spans="1:6" ht="15.75">
      <c r="A214" s="11" t="s">
        <v>139</v>
      </c>
      <c r="B214" s="394"/>
      <c r="C214" s="394"/>
      <c r="D214" s="394"/>
      <c r="E214" s="394"/>
      <c r="F214" s="394"/>
    </row>
    <row r="215" spans="1:6" ht="15.75">
      <c r="A215" s="11" t="s">
        <v>140</v>
      </c>
      <c r="B215" s="394"/>
      <c r="C215" s="394"/>
      <c r="D215" s="394"/>
      <c r="E215" s="394"/>
      <c r="F215" s="394"/>
    </row>
    <row r="216" spans="1:6" ht="15.75">
      <c r="A216" s="11" t="s">
        <v>141</v>
      </c>
      <c r="B216" s="394"/>
      <c r="C216" s="394"/>
      <c r="D216" s="394"/>
      <c r="E216" s="394"/>
      <c r="F216" s="394"/>
    </row>
    <row r="217" spans="1:6" ht="15.75">
      <c r="A217" s="11" t="s">
        <v>142</v>
      </c>
      <c r="B217" s="394"/>
      <c r="C217" s="394"/>
      <c r="D217" s="394"/>
      <c r="E217" s="394"/>
      <c r="F217" s="394"/>
    </row>
    <row r="218" spans="1:6" ht="15.75">
      <c r="A218" s="11" t="s">
        <v>143</v>
      </c>
      <c r="B218" s="394"/>
      <c r="C218" s="394"/>
      <c r="D218" s="394"/>
      <c r="E218" s="394"/>
      <c r="F218" s="394"/>
    </row>
    <row r="219" spans="1:6" ht="15.75">
      <c r="A219" s="11" t="s">
        <v>144</v>
      </c>
      <c r="B219" s="394"/>
      <c r="C219" s="394"/>
      <c r="D219" s="394"/>
      <c r="E219" s="394"/>
      <c r="F219" s="394"/>
    </row>
    <row r="220" spans="1:6" ht="15.75">
      <c r="A220" s="11" t="s">
        <v>146</v>
      </c>
      <c r="B220" s="465" t="s">
        <v>190</v>
      </c>
      <c r="C220" s="466"/>
      <c r="D220" s="394"/>
      <c r="E220" s="85"/>
      <c r="F220" s="85"/>
    </row>
    <row r="221" spans="2:5" ht="15.75">
      <c r="B221" s="16"/>
      <c r="C221" s="16"/>
      <c r="D221" s="16"/>
      <c r="E221" s="16"/>
    </row>
    <row r="222" spans="1:6" ht="15.75">
      <c r="A222" s="64" t="s">
        <v>20</v>
      </c>
      <c r="B222" s="66"/>
      <c r="C222" s="66"/>
      <c r="D222" s="66"/>
      <c r="E222" s="66"/>
      <c r="F222" s="66"/>
    </row>
    <row r="223" spans="1:6" ht="78.75">
      <c r="A223" s="29"/>
      <c r="B223" s="45" t="s">
        <v>217</v>
      </c>
      <c r="C223" s="45" t="s">
        <v>147</v>
      </c>
      <c r="D223" s="45" t="s">
        <v>160</v>
      </c>
      <c r="E223" s="38" t="s">
        <v>148</v>
      </c>
      <c r="F223" s="30"/>
    </row>
    <row r="224" spans="1:6" ht="15.75">
      <c r="A224" s="44" t="s">
        <v>4</v>
      </c>
      <c r="B224" s="30"/>
      <c r="C224" s="30"/>
      <c r="D224" s="30"/>
      <c r="E224"/>
      <c r="F224" s="30"/>
    </row>
    <row r="225" spans="1:6" ht="15.75">
      <c r="A225" s="11" t="s">
        <v>162</v>
      </c>
      <c r="B225" s="392"/>
      <c r="C225" s="396"/>
      <c r="D225" s="41"/>
      <c r="E225"/>
      <c r="F225" s="17"/>
    </row>
    <row r="226" spans="1:6" ht="15.75">
      <c r="A226" s="11" t="s">
        <v>161</v>
      </c>
      <c r="B226" s="392"/>
      <c r="C226" s="396"/>
      <c r="D226" s="17"/>
      <c r="E226"/>
      <c r="F226" s="17"/>
    </row>
    <row r="227" spans="1:6" ht="15.75">
      <c r="A227" s="11" t="s">
        <v>169</v>
      </c>
      <c r="B227" s="398"/>
      <c r="C227" s="398"/>
      <c r="D227" s="392"/>
      <c r="E227" s="395"/>
      <c r="F227" s="17"/>
    </row>
    <row r="228" spans="1:6" ht="15.75">
      <c r="A228" s="11" t="s">
        <v>163</v>
      </c>
      <c r="B228"/>
      <c r="C228" s="17"/>
      <c r="D228" s="392"/>
      <c r="E228"/>
      <c r="F228" s="17"/>
    </row>
    <row r="229" spans="1:6" ht="15.75">
      <c r="A229" s="11" t="s">
        <v>164</v>
      </c>
      <c r="B229" s="25"/>
      <c r="C229" s="17"/>
      <c r="D229" s="25"/>
      <c r="E229"/>
      <c r="F229" s="392"/>
    </row>
    <row r="230" spans="1:6" ht="15.75">
      <c r="A230" s="11" t="s">
        <v>165</v>
      </c>
      <c r="B230" s="25"/>
      <c r="C230" s="17"/>
      <c r="D230" s="25"/>
      <c r="E230"/>
      <c r="F230" s="392"/>
    </row>
    <row r="231" spans="1:5" ht="15.75">
      <c r="A231" s="12" t="s">
        <v>5</v>
      </c>
      <c r="B231" s="25"/>
      <c r="D231" s="21"/>
      <c r="E231"/>
    </row>
    <row r="232" spans="1:6" ht="15.75">
      <c r="A232" s="11" t="s">
        <v>166</v>
      </c>
      <c r="B232" s="392"/>
      <c r="C232" s="396"/>
      <c r="E232"/>
      <c r="F232" s="17"/>
    </row>
    <row r="233" spans="1:6" ht="15.75">
      <c r="A233" s="11" t="s">
        <v>167</v>
      </c>
      <c r="B233" s="392"/>
      <c r="D233" s="392"/>
      <c r="E233" s="17"/>
      <c r="F233" s="17"/>
    </row>
    <row r="234" spans="1:6" ht="15.75">
      <c r="A234" s="11" t="s">
        <v>168</v>
      </c>
      <c r="B234" s="25"/>
      <c r="C234" s="17"/>
      <c r="D234" s="392"/>
      <c r="E234" s="395"/>
      <c r="F234" s="17"/>
    </row>
    <row r="235" spans="1:6" ht="15.75">
      <c r="A235" s="12" t="s">
        <v>170</v>
      </c>
      <c r="C235" s="18"/>
      <c r="D235" s="18"/>
      <c r="E235" s="18"/>
      <c r="F235" s="18"/>
    </row>
    <row r="236" spans="1:3" ht="15.75">
      <c r="A236" s="11" t="s">
        <v>175</v>
      </c>
      <c r="B236" s="40"/>
      <c r="C236" s="40">
        <f>52*40</f>
        <v>2080</v>
      </c>
    </row>
    <row r="237" spans="1:3" ht="15.75">
      <c r="A237" s="11" t="s">
        <v>173</v>
      </c>
      <c r="B237" s="397"/>
      <c r="C237" s="40">
        <f>-B237*8</f>
        <v>0</v>
      </c>
    </row>
    <row r="238" spans="1:3" ht="15.75">
      <c r="A238" s="11" t="s">
        <v>174</v>
      </c>
      <c r="B238" s="397"/>
      <c r="C238" s="40">
        <f>-B238*8</f>
        <v>0</v>
      </c>
    </row>
    <row r="239" spans="1:3" ht="15.75">
      <c r="A239" s="11" t="s">
        <v>171</v>
      </c>
      <c r="B239" s="397"/>
      <c r="C239" s="40">
        <f>-B239*8</f>
        <v>0</v>
      </c>
    </row>
    <row r="240" spans="1:3" ht="15.75">
      <c r="A240" s="11" t="s">
        <v>172</v>
      </c>
      <c r="B240" s="397"/>
      <c r="C240" s="40">
        <f>-B240*8</f>
        <v>0</v>
      </c>
    </row>
    <row r="241" spans="1:3" ht="15.75">
      <c r="A241" s="12" t="s">
        <v>32</v>
      </c>
      <c r="B241" s="40"/>
      <c r="C241" s="40">
        <f>SUM(C236:C240)</f>
        <v>2080</v>
      </c>
    </row>
  </sheetData>
  <sheetProtection password="DB79" sheet="1" objects="1" scenarios="1"/>
  <mergeCells count="35">
    <mergeCell ref="B84:F84"/>
    <mergeCell ref="B85:F85"/>
    <mergeCell ref="B139:F139"/>
    <mergeCell ref="B25:F25"/>
    <mergeCell ref="B26:F26"/>
    <mergeCell ref="B27:F27"/>
    <mergeCell ref="B82:F82"/>
    <mergeCell ref="B28:F28"/>
    <mergeCell ref="B49:C49"/>
    <mergeCell ref="A2:F2"/>
    <mergeCell ref="A3:D3"/>
    <mergeCell ref="A4:D4"/>
    <mergeCell ref="A5:D5"/>
    <mergeCell ref="E3:F3"/>
    <mergeCell ref="E4:F4"/>
    <mergeCell ref="E5:F5"/>
    <mergeCell ref="E6:F6"/>
    <mergeCell ref="E7:F7"/>
    <mergeCell ref="A6:D6"/>
    <mergeCell ref="B24:F24"/>
    <mergeCell ref="A7:D7"/>
    <mergeCell ref="B195:F195"/>
    <mergeCell ref="B140:F140"/>
    <mergeCell ref="B141:F141"/>
    <mergeCell ref="B142:F142"/>
    <mergeCell ref="B220:C220"/>
    <mergeCell ref="B81:F81"/>
    <mergeCell ref="B106:C106"/>
    <mergeCell ref="B138:F138"/>
    <mergeCell ref="B163:C163"/>
    <mergeCell ref="B196:F196"/>
    <mergeCell ref="B197:F197"/>
    <mergeCell ref="B198:F198"/>
    <mergeCell ref="B199:F199"/>
    <mergeCell ref="B83:F83"/>
  </mergeCells>
  <hyperlinks>
    <hyperlink ref="E4:F4" location="Assumptions!B18" display="Click here to go there!"/>
    <hyperlink ref="E5:F5" location="Assumptions!B75" display="Click here to go there!"/>
    <hyperlink ref="E6:F6" location="Assumptions!B132" display="Click here to go there!"/>
    <hyperlink ref="E7:F7" location="Assumptions!B189" display="Click here to go there!"/>
    <hyperlink ref="E3:F3" location="Assumptions!B11" display="Click here to go there!"/>
  </hyperlinks>
  <printOptions/>
  <pageMargins left="0.75" right="0.59" top="0.75" bottom="1" header="0.5" footer="0.5"/>
  <pageSetup horizontalDpi="300" verticalDpi="300" orientation="portrait" scale="65" r:id="rId4"/>
  <headerFooter alignWithMargins="0">
    <oddFooter>&amp;L&amp;"Arial,Italic"NPower Service Model:  Assumptions&amp;C&amp;"Amerigo Md BT,Regular"&amp;9
&amp;R&amp;"Arial,Italic"&amp;D, Page &amp;P</oddFooter>
  </headerFooter>
  <rowBreaks count="4" manualBreakCount="4">
    <brk id="8" max="255" man="1"/>
    <brk id="71" max="255" man="1"/>
    <brk id="128" max="255" man="1"/>
    <brk id="185" max="255" man="1"/>
  </rowBreaks>
  <drawing r:id="rId3"/>
  <legacyDrawing r:id="rId2"/>
</worksheet>
</file>

<file path=xl/worksheets/sheet2.xml><?xml version="1.0" encoding="utf-8"?>
<worksheet xmlns="http://schemas.openxmlformats.org/spreadsheetml/2006/main" xmlns:r="http://schemas.openxmlformats.org/officeDocument/2006/relationships">
  <sheetPr codeName="Sheet8"/>
  <dimension ref="A1:I241"/>
  <sheetViews>
    <sheetView zoomScale="75" zoomScaleNormal="75" workbookViewId="0" topLeftCell="A1">
      <selection activeCell="A1" sqref="A1"/>
    </sheetView>
  </sheetViews>
  <sheetFormatPr defaultColWidth="9.140625" defaultRowHeight="12.75"/>
  <cols>
    <col min="1" max="1" width="64.7109375" style="11" customWidth="1"/>
    <col min="2" max="2" width="13.7109375" style="11" customWidth="1"/>
    <col min="3" max="3" width="15.00390625" style="11" customWidth="1"/>
    <col min="4" max="4" width="14.8515625" style="11" customWidth="1"/>
    <col min="5" max="5" width="13.7109375" style="11" customWidth="1"/>
    <col min="6" max="6" width="15.7109375" style="11" bestFit="1" customWidth="1"/>
    <col min="7" max="9" width="8.8515625" style="9" customWidth="1"/>
  </cols>
  <sheetData>
    <row r="1" spans="1:6" s="68" customFormat="1" ht="23.25">
      <c r="A1" s="128" t="s">
        <v>202</v>
      </c>
      <c r="B1" s="131"/>
      <c r="C1" s="131"/>
      <c r="D1" s="131"/>
      <c r="E1" s="131"/>
      <c r="F1" s="131"/>
    </row>
    <row r="2" spans="1:6" ht="74.25" customHeight="1">
      <c r="A2" s="476" t="s">
        <v>119</v>
      </c>
      <c r="B2" s="477"/>
      <c r="C2" s="477"/>
      <c r="D2" s="477"/>
      <c r="E2" s="477"/>
      <c r="F2" s="477"/>
    </row>
    <row r="3" spans="1:6" ht="15.75">
      <c r="A3" s="478" t="s">
        <v>36</v>
      </c>
      <c r="B3" s="489"/>
      <c r="C3" s="489"/>
      <c r="D3" s="489"/>
      <c r="E3" s="483" t="s">
        <v>41</v>
      </c>
      <c r="F3" s="483"/>
    </row>
    <row r="4" spans="1:6" ht="15.75">
      <c r="A4" s="480" t="s">
        <v>40</v>
      </c>
      <c r="B4" s="490"/>
      <c r="C4" s="490"/>
      <c r="D4" s="490"/>
      <c r="E4" s="484" t="s">
        <v>41</v>
      </c>
      <c r="F4" s="484"/>
    </row>
    <row r="5" spans="1:6" ht="15.75">
      <c r="A5" s="461" t="s">
        <v>39</v>
      </c>
      <c r="B5" s="491"/>
      <c r="C5" s="491"/>
      <c r="D5" s="491"/>
      <c r="E5" s="485" t="s">
        <v>41</v>
      </c>
      <c r="F5" s="485"/>
    </row>
    <row r="6" spans="1:6" ht="15.75">
      <c r="A6" s="472" t="s">
        <v>37</v>
      </c>
      <c r="B6" s="492"/>
      <c r="C6" s="492"/>
      <c r="D6" s="492"/>
      <c r="E6" s="470" t="s">
        <v>41</v>
      </c>
      <c r="F6" s="470"/>
    </row>
    <row r="7" spans="1:6" ht="15.75">
      <c r="A7" s="474" t="s">
        <v>38</v>
      </c>
      <c r="B7" s="493"/>
      <c r="C7" s="493"/>
      <c r="D7" s="493"/>
      <c r="E7" s="471" t="s">
        <v>41</v>
      </c>
      <c r="F7" s="471"/>
    </row>
    <row r="8" spans="2:5" ht="15.75">
      <c r="B8" s="12"/>
      <c r="D8" s="12"/>
      <c r="E8" s="12"/>
    </row>
    <row r="9" spans="1:9" s="29" customFormat="1" ht="18.75" customHeight="1">
      <c r="A9" s="77" t="s">
        <v>13</v>
      </c>
      <c r="B9" s="26" t="s">
        <v>6</v>
      </c>
      <c r="C9" s="26" t="s">
        <v>7</v>
      </c>
      <c r="D9" s="26" t="s">
        <v>8</v>
      </c>
      <c r="E9" s="26" t="s">
        <v>9</v>
      </c>
      <c r="F9" s="26" t="s">
        <v>16</v>
      </c>
      <c r="G9" s="28"/>
      <c r="H9" s="28"/>
      <c r="I9" s="28"/>
    </row>
    <row r="10" ht="15.75">
      <c r="A10" s="14" t="s">
        <v>14</v>
      </c>
    </row>
    <row r="11" spans="1:6" s="10" customFormat="1" ht="15.75">
      <c r="A11" s="14" t="s">
        <v>134</v>
      </c>
      <c r="B11" s="71">
        <v>25000</v>
      </c>
      <c r="C11" s="71">
        <v>100000</v>
      </c>
      <c r="D11" s="71">
        <v>500000</v>
      </c>
      <c r="E11" s="71">
        <v>1500000</v>
      </c>
      <c r="F11" s="20"/>
    </row>
    <row r="12" spans="1:6" s="10" customFormat="1" ht="15.75">
      <c r="A12" s="14" t="s">
        <v>135</v>
      </c>
      <c r="B12" s="71">
        <v>100000</v>
      </c>
      <c r="C12" s="71">
        <v>500000</v>
      </c>
      <c r="D12" s="71">
        <v>1500000</v>
      </c>
      <c r="E12" s="71">
        <v>20000000</v>
      </c>
      <c r="F12" s="20"/>
    </row>
    <row r="13" spans="1:6" s="47" customFormat="1" ht="15.75">
      <c r="A13" s="15" t="s">
        <v>145</v>
      </c>
      <c r="B13" s="72">
        <v>1073</v>
      </c>
      <c r="C13" s="72">
        <v>811</v>
      </c>
      <c r="D13" s="72">
        <v>235</v>
      </c>
      <c r="E13" s="72">
        <v>497</v>
      </c>
      <c r="F13" s="21"/>
    </row>
    <row r="14" spans="1:6" s="47" customFormat="1" ht="15.75">
      <c r="A14" s="11"/>
      <c r="B14" s="22"/>
      <c r="C14" s="22"/>
      <c r="D14" s="22"/>
      <c r="E14" s="22"/>
      <c r="F14" s="21"/>
    </row>
    <row r="15" spans="1:6" s="47" customFormat="1" ht="20.25">
      <c r="A15" s="34" t="s">
        <v>21</v>
      </c>
      <c r="B15" s="378"/>
      <c r="C15" s="35"/>
      <c r="D15" s="35"/>
      <c r="E15" s="380"/>
      <c r="F15" s="36"/>
    </row>
    <row r="16" spans="1:6" s="48" customFormat="1" ht="15.75">
      <c r="A16" s="31" t="s">
        <v>12</v>
      </c>
      <c r="B16" s="32" t="s">
        <v>6</v>
      </c>
      <c r="C16" s="32" t="s">
        <v>7</v>
      </c>
      <c r="D16" s="32" t="s">
        <v>8</v>
      </c>
      <c r="E16" s="32" t="s">
        <v>9</v>
      </c>
      <c r="F16" s="32" t="s">
        <v>16</v>
      </c>
    </row>
    <row r="17" spans="1:6" s="47" customFormat="1" ht="15.75">
      <c r="A17" s="12" t="s">
        <v>15</v>
      </c>
      <c r="B17" s="22"/>
      <c r="C17" s="22"/>
      <c r="D17" s="22"/>
      <c r="E17" s="22"/>
      <c r="F17" s="21"/>
    </row>
    <row r="18" spans="1:6" s="47" customFormat="1" ht="15.75">
      <c r="A18" s="11" t="s">
        <v>133</v>
      </c>
      <c r="B18" s="73">
        <v>0.02</v>
      </c>
      <c r="C18" s="73">
        <v>0.097</v>
      </c>
      <c r="D18" s="73">
        <v>0.22</v>
      </c>
      <c r="E18" s="73">
        <v>0.11</v>
      </c>
      <c r="F18"/>
    </row>
    <row r="19" spans="1:6" s="47" customFormat="1" ht="15.75">
      <c r="A19" s="12" t="s">
        <v>4</v>
      </c>
      <c r="B19" s="23"/>
      <c r="C19" s="23"/>
      <c r="D19" s="23"/>
      <c r="E19" s="23"/>
      <c r="F19" s="24"/>
    </row>
    <row r="20" spans="1:6" s="47" customFormat="1" ht="15.75">
      <c r="A20" s="11" t="s">
        <v>152</v>
      </c>
      <c r="B20" s="23"/>
      <c r="C20" s="23"/>
      <c r="D20" s="23"/>
      <c r="E20" s="23"/>
      <c r="F20" s="383">
        <v>40</v>
      </c>
    </row>
    <row r="21" spans="1:6" s="47" customFormat="1" ht="15.75">
      <c r="A21" s="11" t="s">
        <v>155</v>
      </c>
      <c r="B21" s="75">
        <v>10</v>
      </c>
      <c r="C21" s="75">
        <v>14</v>
      </c>
      <c r="D21" s="75">
        <v>16</v>
      </c>
      <c r="E21" s="75">
        <v>32</v>
      </c>
      <c r="F21" s="75">
        <v>10</v>
      </c>
    </row>
    <row r="22" spans="1:6" ht="15.75">
      <c r="A22" s="11" t="s">
        <v>218</v>
      </c>
      <c r="B22" s="75">
        <v>0</v>
      </c>
      <c r="C22" s="75">
        <v>0</v>
      </c>
      <c r="D22" s="75">
        <v>1</v>
      </c>
      <c r="E22" s="75">
        <v>2</v>
      </c>
      <c r="F22" s="75">
        <v>0</v>
      </c>
    </row>
    <row r="23" spans="1:6" ht="15.75">
      <c r="A23" s="12" t="s">
        <v>5</v>
      </c>
      <c r="B23" s="21"/>
      <c r="C23" s="21"/>
      <c r="D23" s="21"/>
      <c r="E23" s="21"/>
      <c r="F23" s="21"/>
    </row>
    <row r="24" spans="1:6" ht="15.75">
      <c r="A24" s="425" t="s">
        <v>17</v>
      </c>
      <c r="B24" s="486" t="s">
        <v>200</v>
      </c>
      <c r="C24" s="487"/>
      <c r="D24" s="487"/>
      <c r="E24" s="487"/>
      <c r="F24" s="488"/>
    </row>
    <row r="25" spans="1:6" ht="15.75">
      <c r="A25" s="425" t="s">
        <v>18</v>
      </c>
      <c r="B25" s="486" t="s">
        <v>201</v>
      </c>
      <c r="C25" s="487"/>
      <c r="D25" s="487"/>
      <c r="E25" s="487"/>
      <c r="F25" s="488"/>
    </row>
    <row r="26" spans="1:6" ht="15.75">
      <c r="A26" s="425" t="s">
        <v>19</v>
      </c>
      <c r="B26" s="486" t="s">
        <v>30</v>
      </c>
      <c r="C26" s="487"/>
      <c r="D26" s="487"/>
      <c r="E26" s="487"/>
      <c r="F26" s="488"/>
    </row>
    <row r="27" spans="1:6" ht="15.75">
      <c r="A27" s="425" t="s">
        <v>28</v>
      </c>
      <c r="B27" s="486" t="s">
        <v>29</v>
      </c>
      <c r="C27" s="487"/>
      <c r="D27" s="487"/>
      <c r="E27" s="487"/>
      <c r="F27" s="488"/>
    </row>
    <row r="28" spans="1:6" ht="15.75">
      <c r="A28" s="425" t="s">
        <v>121</v>
      </c>
      <c r="B28" s="486"/>
      <c r="C28" s="487"/>
      <c r="D28" s="487"/>
      <c r="E28" s="487"/>
      <c r="F28" s="488"/>
    </row>
    <row r="29" spans="1:6" ht="15.75">
      <c r="A29" s="15" t="s">
        <v>122</v>
      </c>
      <c r="B29" s="442">
        <v>3</v>
      </c>
      <c r="C29" s="442">
        <v>0</v>
      </c>
      <c r="D29" s="442">
        <v>6</v>
      </c>
      <c r="E29" s="443">
        <v>18</v>
      </c>
      <c r="F29" s="447" t="s">
        <v>227</v>
      </c>
    </row>
    <row r="30" spans="1:6" ht="15.75">
      <c r="A30" s="15" t="s">
        <v>123</v>
      </c>
      <c r="B30" s="384">
        <v>10</v>
      </c>
      <c r="C30" s="384">
        <v>16</v>
      </c>
      <c r="D30" s="384">
        <v>29</v>
      </c>
      <c r="E30" s="441">
        <v>25</v>
      </c>
      <c r="F30" s="446" t="s">
        <v>228</v>
      </c>
    </row>
    <row r="31" spans="1:6" ht="15.75">
      <c r="A31" s="15" t="s">
        <v>124</v>
      </c>
      <c r="B31" s="384">
        <v>0</v>
      </c>
      <c r="C31" s="384">
        <v>4.5</v>
      </c>
      <c r="D31" s="384">
        <v>42</v>
      </c>
      <c r="E31" s="441">
        <v>32</v>
      </c>
      <c r="F31" s="446" t="s">
        <v>229</v>
      </c>
    </row>
    <row r="32" spans="1:6" ht="15.75">
      <c r="A32" s="15" t="s">
        <v>125</v>
      </c>
      <c r="B32" s="384">
        <v>0</v>
      </c>
      <c r="C32" s="384">
        <v>6</v>
      </c>
      <c r="D32" s="384">
        <v>15</v>
      </c>
      <c r="E32" s="441">
        <v>18</v>
      </c>
      <c r="F32" s="444" t="s">
        <v>230</v>
      </c>
    </row>
    <row r="33" spans="1:6" ht="15.75">
      <c r="A33" s="15" t="s">
        <v>126</v>
      </c>
      <c r="B33" s="384"/>
      <c r="C33" s="384"/>
      <c r="D33" s="384"/>
      <c r="E33" s="441"/>
      <c r="F33" s="444" t="s">
        <v>231</v>
      </c>
    </row>
    <row r="34" spans="1:6" ht="15.75">
      <c r="A34" s="11" t="s">
        <v>128</v>
      </c>
      <c r="B34" s="384">
        <v>2</v>
      </c>
      <c r="C34" s="384"/>
      <c r="D34" s="384">
        <v>10</v>
      </c>
      <c r="E34" s="441">
        <v>36</v>
      </c>
      <c r="F34" s="445">
        <v>340</v>
      </c>
    </row>
    <row r="35" spans="1:6" ht="15.75">
      <c r="A35" s="11" t="s">
        <v>129</v>
      </c>
      <c r="B35" s="384">
        <v>5</v>
      </c>
      <c r="C35" s="384">
        <v>9</v>
      </c>
      <c r="D35" s="384">
        <v>22</v>
      </c>
      <c r="E35" s="441">
        <v>19</v>
      </c>
      <c r="F35" s="445">
        <v>56</v>
      </c>
    </row>
    <row r="36" spans="1:6" ht="15.75">
      <c r="A36" s="11" t="s">
        <v>130</v>
      </c>
      <c r="B36" s="384">
        <v>0</v>
      </c>
      <c r="C36" s="384">
        <v>5.2</v>
      </c>
      <c r="D36" s="384">
        <v>5.7</v>
      </c>
      <c r="E36" s="441">
        <v>11.5</v>
      </c>
      <c r="F36" s="445"/>
    </row>
    <row r="37" spans="1:6" ht="15.75">
      <c r="A37" s="11" t="s">
        <v>131</v>
      </c>
      <c r="B37" s="384">
        <v>0</v>
      </c>
      <c r="C37" s="384">
        <v>18</v>
      </c>
      <c r="D37" s="384">
        <v>7</v>
      </c>
      <c r="E37" s="441">
        <v>22</v>
      </c>
      <c r="F37" s="445">
        <v>370</v>
      </c>
    </row>
    <row r="38" spans="1:6" ht="15.75">
      <c r="A38" s="11" t="s">
        <v>132</v>
      </c>
      <c r="B38" s="384"/>
      <c r="C38" s="384"/>
      <c r="D38" s="384"/>
      <c r="E38" s="441"/>
      <c r="F38" s="445"/>
    </row>
    <row r="39" spans="1:6" s="47" customFormat="1" ht="15.75">
      <c r="A39" s="11"/>
      <c r="B39" s="25"/>
      <c r="C39" s="25"/>
      <c r="D39" s="25"/>
      <c r="E39" s="25"/>
      <c r="F39" s="11"/>
    </row>
    <row r="40" spans="1:6" s="48" customFormat="1" ht="15.75">
      <c r="A40" s="31" t="s">
        <v>11</v>
      </c>
      <c r="B40" s="32" t="s">
        <v>6</v>
      </c>
      <c r="C40" s="32" t="s">
        <v>7</v>
      </c>
      <c r="D40" s="32" t="s">
        <v>8</v>
      </c>
      <c r="E40" s="32" t="s">
        <v>9</v>
      </c>
      <c r="F40" s="32" t="s">
        <v>16</v>
      </c>
    </row>
    <row r="41" spans="1:6" s="47" customFormat="1" ht="15.75">
      <c r="A41" s="11" t="s">
        <v>137</v>
      </c>
      <c r="B41" s="386">
        <v>50</v>
      </c>
      <c r="C41" s="386">
        <v>100</v>
      </c>
      <c r="D41" s="386">
        <v>200</v>
      </c>
      <c r="E41" s="386">
        <v>300</v>
      </c>
      <c r="F41" s="11"/>
    </row>
    <row r="42" spans="1:6" s="47" customFormat="1" ht="15.75">
      <c r="A42" s="11" t="s">
        <v>138</v>
      </c>
      <c r="B42" s="385">
        <v>12.85</v>
      </c>
      <c r="C42" s="385">
        <v>12.85</v>
      </c>
      <c r="D42" s="385">
        <v>12.85</v>
      </c>
      <c r="E42" s="385">
        <v>12.85</v>
      </c>
      <c r="F42" s="385">
        <v>20</v>
      </c>
    </row>
    <row r="43" spans="1:6" s="47" customFormat="1" ht="15.75">
      <c r="A43" s="11" t="s">
        <v>139</v>
      </c>
      <c r="B43" s="385">
        <v>60</v>
      </c>
      <c r="C43" s="385">
        <v>60</v>
      </c>
      <c r="D43" s="385">
        <v>60</v>
      </c>
      <c r="E43" s="385">
        <v>60</v>
      </c>
      <c r="F43" s="385">
        <v>85</v>
      </c>
    </row>
    <row r="44" spans="1:6" s="47" customFormat="1" ht="15.75">
      <c r="A44" s="11" t="s">
        <v>140</v>
      </c>
      <c r="B44" s="385">
        <v>60</v>
      </c>
      <c r="C44" s="385">
        <v>60</v>
      </c>
      <c r="D44" s="385">
        <v>60</v>
      </c>
      <c r="E44" s="385">
        <v>60</v>
      </c>
      <c r="F44" s="385">
        <v>85</v>
      </c>
    </row>
    <row r="45" spans="1:6" s="47" customFormat="1" ht="15.75">
      <c r="A45" s="11" t="s">
        <v>141</v>
      </c>
      <c r="B45" s="385">
        <v>60</v>
      </c>
      <c r="C45" s="385">
        <v>60</v>
      </c>
      <c r="D45" s="385">
        <v>60</v>
      </c>
      <c r="E45" s="385">
        <v>60</v>
      </c>
      <c r="F45" s="385">
        <v>85</v>
      </c>
    </row>
    <row r="46" spans="1:6" s="47" customFormat="1" ht="15.75">
      <c r="A46" s="11" t="s">
        <v>142</v>
      </c>
      <c r="B46" s="385">
        <v>55</v>
      </c>
      <c r="C46" s="385">
        <v>55</v>
      </c>
      <c r="D46" s="385">
        <v>55</v>
      </c>
      <c r="E46" s="385">
        <v>55</v>
      </c>
      <c r="F46" s="385"/>
    </row>
    <row r="47" spans="1:6" s="47" customFormat="1" ht="15.75">
      <c r="A47" s="11" t="s">
        <v>143</v>
      </c>
      <c r="B47" s="385">
        <v>60</v>
      </c>
      <c r="C47" s="385">
        <v>60</v>
      </c>
      <c r="D47" s="385">
        <v>60</v>
      </c>
      <c r="E47" s="385">
        <v>60</v>
      </c>
      <c r="F47" s="385">
        <v>85</v>
      </c>
    </row>
    <row r="48" spans="1:6" s="47" customFormat="1" ht="15.75">
      <c r="A48" s="11" t="s">
        <v>144</v>
      </c>
      <c r="B48" s="385">
        <v>60</v>
      </c>
      <c r="C48" s="385">
        <v>60</v>
      </c>
      <c r="D48" s="385">
        <v>60</v>
      </c>
      <c r="E48" s="385">
        <v>60</v>
      </c>
      <c r="F48" s="385">
        <v>85</v>
      </c>
    </row>
    <row r="49" spans="1:6" s="47" customFormat="1" ht="15.75">
      <c r="A49" s="11" t="s">
        <v>146</v>
      </c>
      <c r="B49" s="465" t="s">
        <v>190</v>
      </c>
      <c r="C49" s="466"/>
      <c r="D49" s="387"/>
      <c r="E49" s="85"/>
      <c r="F49" s="85"/>
    </row>
    <row r="50" spans="1:6" s="47" customFormat="1" ht="15.75">
      <c r="A50" s="11"/>
      <c r="B50" s="16"/>
      <c r="C50" s="16"/>
      <c r="D50" s="16"/>
      <c r="E50" s="16"/>
      <c r="F50" s="11"/>
    </row>
    <row r="51" spans="1:9" s="29" customFormat="1" ht="15.75">
      <c r="A51" s="31" t="s">
        <v>20</v>
      </c>
      <c r="B51" s="33"/>
      <c r="C51" s="33"/>
      <c r="D51" s="33"/>
      <c r="E51" s="33"/>
      <c r="F51" s="33"/>
      <c r="G51" s="28"/>
      <c r="H51" s="28"/>
      <c r="I51" s="28"/>
    </row>
    <row r="52" spans="2:9" s="29" customFormat="1" ht="78.75">
      <c r="B52" s="45" t="s">
        <v>217</v>
      </c>
      <c r="C52" s="45" t="s">
        <v>147</v>
      </c>
      <c r="D52" s="45" t="s">
        <v>160</v>
      </c>
      <c r="E52" s="38" t="s">
        <v>148</v>
      </c>
      <c r="F52" s="30"/>
      <c r="G52" s="28"/>
      <c r="H52" s="28"/>
      <c r="I52" s="28"/>
    </row>
    <row r="53" spans="1:9" s="29" customFormat="1" ht="15.75">
      <c r="A53" s="44" t="s">
        <v>4</v>
      </c>
      <c r="B53" s="30"/>
      <c r="C53" s="30"/>
      <c r="D53" s="30"/>
      <c r="E53"/>
      <c r="F53" s="30"/>
      <c r="G53" s="28"/>
      <c r="H53" s="28"/>
      <c r="I53" s="28"/>
    </row>
    <row r="54" spans="1:6" ht="15.75">
      <c r="A54" s="11" t="s">
        <v>162</v>
      </c>
      <c r="B54" s="75">
        <v>1</v>
      </c>
      <c r="C54" s="74">
        <v>0.3</v>
      </c>
      <c r="D54" s="41"/>
      <c r="E54"/>
      <c r="F54" s="17"/>
    </row>
    <row r="55" spans="1:6" ht="15.75">
      <c r="A55" s="11" t="s">
        <v>161</v>
      </c>
      <c r="B55" s="75">
        <v>0</v>
      </c>
      <c r="C55" s="74">
        <v>0.6</v>
      </c>
      <c r="D55" s="17"/>
      <c r="E55"/>
      <c r="F55" s="17"/>
    </row>
    <row r="56" spans="1:6" ht="15.75">
      <c r="A56" s="11" t="s">
        <v>169</v>
      </c>
      <c r="B56" s="25"/>
      <c r="C56" s="25"/>
      <c r="D56" s="75">
        <v>0</v>
      </c>
      <c r="E56" s="428">
        <v>45</v>
      </c>
      <c r="F56" s="17"/>
    </row>
    <row r="57" spans="1:6" ht="15.75">
      <c r="A57" s="11" t="s">
        <v>163</v>
      </c>
      <c r="B57"/>
      <c r="C57" s="17"/>
      <c r="D57" s="75">
        <v>100</v>
      </c>
      <c r="E57"/>
      <c r="F57" s="17"/>
    </row>
    <row r="58" spans="1:6" ht="15.75">
      <c r="A58" s="11" t="s">
        <v>164</v>
      </c>
      <c r="B58" s="25"/>
      <c r="C58" s="17"/>
      <c r="D58" s="25"/>
      <c r="E58"/>
      <c r="F58" s="75">
        <v>4</v>
      </c>
    </row>
    <row r="59" spans="1:6" ht="15.75">
      <c r="A59" s="11" t="s">
        <v>165</v>
      </c>
      <c r="B59" s="25"/>
      <c r="C59" s="17"/>
      <c r="D59" s="25"/>
      <c r="E59"/>
      <c r="F59" s="75">
        <v>6</v>
      </c>
    </row>
    <row r="60" spans="1:5" ht="15.75">
      <c r="A60" s="12" t="s">
        <v>5</v>
      </c>
      <c r="B60" s="25"/>
      <c r="D60" s="21"/>
      <c r="E60"/>
    </row>
    <row r="61" spans="1:6" ht="15.75">
      <c r="A61" s="11" t="s">
        <v>166</v>
      </c>
      <c r="B61" s="75">
        <v>2.5</v>
      </c>
      <c r="C61" s="74">
        <v>0.35</v>
      </c>
      <c r="E61"/>
      <c r="F61" s="17"/>
    </row>
    <row r="62" spans="1:6" ht="15.75">
      <c r="A62" s="11" t="s">
        <v>167</v>
      </c>
      <c r="B62" s="427">
        <v>0</v>
      </c>
      <c r="D62" s="75"/>
      <c r="E62" s="17"/>
      <c r="F62" s="17"/>
    </row>
    <row r="63" spans="1:6" ht="15.75">
      <c r="A63" s="11" t="s">
        <v>168</v>
      </c>
      <c r="B63" s="25"/>
      <c r="C63" s="17"/>
      <c r="D63" s="75">
        <v>0</v>
      </c>
      <c r="E63" s="428">
        <v>45</v>
      </c>
      <c r="F63" s="17"/>
    </row>
    <row r="64" spans="1:6" s="7" customFormat="1" ht="15.75">
      <c r="A64" s="12" t="s">
        <v>170</v>
      </c>
      <c r="B64" s="11"/>
      <c r="C64" s="18"/>
      <c r="D64" s="18"/>
      <c r="E64" s="18"/>
      <c r="F64" s="18"/>
    </row>
    <row r="65" spans="1:3" ht="15.75">
      <c r="A65" s="11" t="s">
        <v>175</v>
      </c>
      <c r="B65" s="40"/>
      <c r="C65" s="40">
        <f>52*40</f>
        <v>2080</v>
      </c>
    </row>
    <row r="66" spans="1:3" ht="15.75">
      <c r="A66" s="11" t="s">
        <v>173</v>
      </c>
      <c r="B66" s="76">
        <v>15</v>
      </c>
      <c r="C66" s="40">
        <f>-B66*8</f>
        <v>-120</v>
      </c>
    </row>
    <row r="67" spans="1:3" ht="15.75">
      <c r="A67" s="11" t="s">
        <v>174</v>
      </c>
      <c r="B67" s="76">
        <v>10</v>
      </c>
      <c r="C67" s="40">
        <f>-B67*8</f>
        <v>-80</v>
      </c>
    </row>
    <row r="68" spans="1:3" ht="15.75">
      <c r="A68" s="11" t="s">
        <v>171</v>
      </c>
      <c r="B68" s="76">
        <v>10</v>
      </c>
      <c r="C68" s="40">
        <f>-B68*8</f>
        <v>-80</v>
      </c>
    </row>
    <row r="69" spans="1:3" ht="15.75">
      <c r="A69" s="11" t="s">
        <v>172</v>
      </c>
      <c r="B69" s="76">
        <v>10</v>
      </c>
      <c r="C69" s="40">
        <f>-B69*8</f>
        <v>-80</v>
      </c>
    </row>
    <row r="70" spans="1:3" ht="15.75">
      <c r="A70" s="12" t="s">
        <v>32</v>
      </c>
      <c r="B70" s="40"/>
      <c r="C70" s="40">
        <f>SUM(C65:C69)</f>
        <v>1720</v>
      </c>
    </row>
    <row r="71" ht="15.75"/>
    <row r="72" spans="1:6" ht="20.25">
      <c r="A72" s="49" t="s">
        <v>33</v>
      </c>
      <c r="B72" s="50"/>
      <c r="C72" s="50"/>
      <c r="D72" s="50"/>
      <c r="E72" s="379"/>
      <c r="F72" s="51"/>
    </row>
    <row r="73" spans="1:6" ht="15.75">
      <c r="A73" s="52" t="s">
        <v>12</v>
      </c>
      <c r="B73" s="53" t="s">
        <v>6</v>
      </c>
      <c r="C73" s="53" t="s">
        <v>7</v>
      </c>
      <c r="D73" s="53" t="s">
        <v>8</v>
      </c>
      <c r="E73" s="53" t="s">
        <v>9</v>
      </c>
      <c r="F73" s="53" t="s">
        <v>16</v>
      </c>
    </row>
    <row r="74" spans="1:6" ht="15.75">
      <c r="A74" s="12" t="s">
        <v>15</v>
      </c>
      <c r="B74" s="22"/>
      <c r="C74" s="22"/>
      <c r="D74" s="22"/>
      <c r="E74" s="22"/>
      <c r="F74" s="21"/>
    </row>
    <row r="75" spans="1:6" ht="15.75">
      <c r="A75" s="11" t="s">
        <v>133</v>
      </c>
      <c r="B75" s="73"/>
      <c r="C75" s="73"/>
      <c r="D75" s="73"/>
      <c r="E75" s="73"/>
      <c r="F75"/>
    </row>
    <row r="76" spans="1:6" ht="15.75">
      <c r="A76" s="12" t="s">
        <v>4</v>
      </c>
      <c r="B76" s="23"/>
      <c r="C76" s="23"/>
      <c r="D76" s="23"/>
      <c r="E76" s="23"/>
      <c r="F76" s="24"/>
    </row>
    <row r="77" spans="1:6" ht="15.75">
      <c r="A77" s="11" t="s">
        <v>152</v>
      </c>
      <c r="B77" s="23"/>
      <c r="C77" s="23"/>
      <c r="D77" s="23"/>
      <c r="E77" s="23"/>
      <c r="F77" s="383"/>
    </row>
    <row r="78" spans="1:6" ht="15.75">
      <c r="A78" s="11" t="s">
        <v>155</v>
      </c>
      <c r="B78" s="75"/>
      <c r="C78" s="75"/>
      <c r="D78" s="75"/>
      <c r="E78" s="75"/>
      <c r="F78" s="75"/>
    </row>
    <row r="79" spans="1:6" ht="15.75">
      <c r="A79" s="11" t="s">
        <v>218</v>
      </c>
      <c r="B79" s="75"/>
      <c r="C79" s="75"/>
      <c r="D79" s="75"/>
      <c r="E79" s="75"/>
      <c r="F79" s="75"/>
    </row>
    <row r="80" spans="1:6" ht="15.75">
      <c r="A80" s="12" t="s">
        <v>5</v>
      </c>
      <c r="B80" s="21"/>
      <c r="C80" s="21"/>
      <c r="D80" s="21"/>
      <c r="E80" s="21"/>
      <c r="F80" s="21"/>
    </row>
    <row r="81" spans="1:6" ht="15.75">
      <c r="A81" s="425" t="s">
        <v>17</v>
      </c>
      <c r="B81" s="486"/>
      <c r="C81" s="487"/>
      <c r="D81" s="487"/>
      <c r="E81" s="487"/>
      <c r="F81" s="488"/>
    </row>
    <row r="82" spans="1:6" ht="15.75">
      <c r="A82" s="425" t="s">
        <v>18</v>
      </c>
      <c r="B82" s="486"/>
      <c r="C82" s="487"/>
      <c r="D82" s="487"/>
      <c r="E82" s="487"/>
      <c r="F82" s="488"/>
    </row>
    <row r="83" spans="1:6" ht="15.75">
      <c r="A83" s="425" t="s">
        <v>19</v>
      </c>
      <c r="B83" s="486"/>
      <c r="C83" s="487"/>
      <c r="D83" s="487"/>
      <c r="E83" s="487"/>
      <c r="F83" s="488"/>
    </row>
    <row r="84" spans="1:6" ht="15.75">
      <c r="A84" s="425" t="s">
        <v>28</v>
      </c>
      <c r="B84" s="486"/>
      <c r="C84" s="487"/>
      <c r="D84" s="487"/>
      <c r="E84" s="487"/>
      <c r="F84" s="488"/>
    </row>
    <row r="85" spans="1:6" ht="15.75">
      <c r="A85" s="425" t="s">
        <v>121</v>
      </c>
      <c r="B85" s="486"/>
      <c r="C85" s="487"/>
      <c r="D85" s="487"/>
      <c r="E85" s="487"/>
      <c r="F85" s="488"/>
    </row>
    <row r="86" spans="1:6" ht="15.75">
      <c r="A86" s="15" t="s">
        <v>122</v>
      </c>
      <c r="B86" s="384"/>
      <c r="C86" s="384"/>
      <c r="D86" s="384"/>
      <c r="E86" s="384"/>
      <c r="F86" s="447" t="s">
        <v>227</v>
      </c>
    </row>
    <row r="87" spans="1:6" ht="15.75">
      <c r="A87" s="15" t="s">
        <v>123</v>
      </c>
      <c r="B87" s="384"/>
      <c r="C87" s="384"/>
      <c r="D87" s="384"/>
      <c r="E87" s="384"/>
      <c r="F87" s="446" t="s">
        <v>228</v>
      </c>
    </row>
    <row r="88" spans="1:6" ht="15.75">
      <c r="A88" s="15" t="s">
        <v>124</v>
      </c>
      <c r="B88" s="384"/>
      <c r="C88" s="384"/>
      <c r="D88" s="384"/>
      <c r="E88" s="384"/>
      <c r="F88" s="446" t="s">
        <v>229</v>
      </c>
    </row>
    <row r="89" spans="1:6" ht="15.75">
      <c r="A89" s="15" t="s">
        <v>125</v>
      </c>
      <c r="B89" s="384"/>
      <c r="C89" s="384"/>
      <c r="D89" s="384"/>
      <c r="E89" s="384"/>
      <c r="F89" s="444" t="s">
        <v>230</v>
      </c>
    </row>
    <row r="90" spans="1:6" ht="15.75">
      <c r="A90" s="15" t="s">
        <v>126</v>
      </c>
      <c r="B90" s="384"/>
      <c r="C90" s="384"/>
      <c r="D90" s="384"/>
      <c r="E90" s="384"/>
      <c r="F90" s="444" t="s">
        <v>231</v>
      </c>
    </row>
    <row r="91" spans="1:6" ht="15.75">
      <c r="A91" s="11" t="s">
        <v>128</v>
      </c>
      <c r="B91" s="384"/>
      <c r="C91" s="384"/>
      <c r="D91" s="384"/>
      <c r="E91" s="384"/>
      <c r="F91" s="445"/>
    </row>
    <row r="92" spans="1:6" ht="15.75">
      <c r="A92" s="11" t="s">
        <v>129</v>
      </c>
      <c r="B92" s="384"/>
      <c r="C92" s="384"/>
      <c r="D92" s="384"/>
      <c r="E92" s="384"/>
      <c r="F92" s="445"/>
    </row>
    <row r="93" spans="1:6" ht="15.75">
      <c r="A93" s="11" t="s">
        <v>130</v>
      </c>
      <c r="B93" s="384"/>
      <c r="C93" s="384"/>
      <c r="D93" s="384"/>
      <c r="E93" s="384"/>
      <c r="F93" s="445"/>
    </row>
    <row r="94" spans="1:6" ht="15.75">
      <c r="A94" s="11" t="s">
        <v>131</v>
      </c>
      <c r="B94" s="384"/>
      <c r="C94" s="384"/>
      <c r="D94" s="384"/>
      <c r="E94" s="384"/>
      <c r="F94" s="445"/>
    </row>
    <row r="95" spans="1:6" ht="15.75">
      <c r="A95" s="11" t="s">
        <v>132</v>
      </c>
      <c r="B95" s="384"/>
      <c r="C95" s="384"/>
      <c r="D95" s="384"/>
      <c r="E95" s="384"/>
      <c r="F95" s="445"/>
    </row>
    <row r="96" spans="2:5" ht="15.75">
      <c r="B96" s="25"/>
      <c r="C96" s="25"/>
      <c r="D96" s="25"/>
      <c r="E96" s="25"/>
    </row>
    <row r="97" spans="1:6" ht="15.75">
      <c r="A97" s="52" t="s">
        <v>11</v>
      </c>
      <c r="B97" s="53" t="s">
        <v>6</v>
      </c>
      <c r="C97" s="53" t="s">
        <v>7</v>
      </c>
      <c r="D97" s="53" t="s">
        <v>8</v>
      </c>
      <c r="E97" s="53" t="s">
        <v>9</v>
      </c>
      <c r="F97" s="53" t="s">
        <v>16</v>
      </c>
    </row>
    <row r="98" spans="1:5" ht="15.75">
      <c r="A98" s="11" t="s">
        <v>137</v>
      </c>
      <c r="B98" s="385"/>
      <c r="C98" s="385"/>
      <c r="D98" s="385"/>
      <c r="E98" s="385"/>
    </row>
    <row r="99" spans="1:6" ht="15.75">
      <c r="A99" s="11" t="s">
        <v>138</v>
      </c>
      <c r="B99" s="385"/>
      <c r="C99" s="385"/>
      <c r="D99" s="385"/>
      <c r="E99" s="385"/>
      <c r="F99" s="385"/>
    </row>
    <row r="100" spans="1:6" ht="15.75">
      <c r="A100" s="11" t="s">
        <v>139</v>
      </c>
      <c r="B100" s="385"/>
      <c r="C100" s="385"/>
      <c r="D100" s="385"/>
      <c r="E100" s="385"/>
      <c r="F100" s="385"/>
    </row>
    <row r="101" spans="1:6" ht="15.75">
      <c r="A101" s="11" t="s">
        <v>140</v>
      </c>
      <c r="B101" s="385"/>
      <c r="C101" s="385"/>
      <c r="D101" s="385"/>
      <c r="E101" s="385"/>
      <c r="F101" s="385"/>
    </row>
    <row r="102" spans="1:6" ht="15.75">
      <c r="A102" s="11" t="s">
        <v>141</v>
      </c>
      <c r="B102" s="385"/>
      <c r="C102" s="385"/>
      <c r="D102" s="385"/>
      <c r="E102" s="385"/>
      <c r="F102" s="385"/>
    </row>
    <row r="103" spans="1:6" s="47" customFormat="1" ht="15.75">
      <c r="A103" s="11" t="s">
        <v>142</v>
      </c>
      <c r="B103" s="385"/>
      <c r="C103" s="385"/>
      <c r="D103" s="385"/>
      <c r="E103" s="385"/>
      <c r="F103" s="385"/>
    </row>
    <row r="104" spans="1:6" ht="15.75">
      <c r="A104" s="11" t="s">
        <v>143</v>
      </c>
      <c r="B104" s="385"/>
      <c r="C104" s="385"/>
      <c r="D104" s="385"/>
      <c r="E104" s="385"/>
      <c r="F104" s="385"/>
    </row>
    <row r="105" spans="1:6" ht="15.75">
      <c r="A105" s="11" t="s">
        <v>144</v>
      </c>
      <c r="B105" s="385"/>
      <c r="C105" s="385"/>
      <c r="D105" s="385"/>
      <c r="E105" s="385"/>
      <c r="F105" s="385"/>
    </row>
    <row r="106" spans="1:6" ht="15.75">
      <c r="A106" s="11" t="s">
        <v>146</v>
      </c>
      <c r="B106" s="465" t="s">
        <v>190</v>
      </c>
      <c r="C106" s="466"/>
      <c r="D106" s="385"/>
      <c r="E106" s="85"/>
      <c r="F106" s="85"/>
    </row>
    <row r="107" spans="2:5" ht="15.75">
      <c r="B107" s="16"/>
      <c r="C107" s="16"/>
      <c r="D107" s="16"/>
      <c r="E107" s="16"/>
    </row>
    <row r="108" spans="1:6" ht="15.75">
      <c r="A108" s="52" t="s">
        <v>20</v>
      </c>
      <c r="B108" s="54"/>
      <c r="C108" s="54"/>
      <c r="D108" s="54"/>
      <c r="E108" s="54"/>
      <c r="F108" s="54"/>
    </row>
    <row r="109" spans="1:6" ht="78.75">
      <c r="A109" s="29"/>
      <c r="B109" s="45" t="s">
        <v>217</v>
      </c>
      <c r="C109" s="45" t="s">
        <v>147</v>
      </c>
      <c r="D109" s="45" t="s">
        <v>160</v>
      </c>
      <c r="E109" s="38" t="s">
        <v>148</v>
      </c>
      <c r="F109" s="30"/>
    </row>
    <row r="110" spans="1:6" ht="15.75">
      <c r="A110" s="44" t="s">
        <v>4</v>
      </c>
      <c r="B110" s="30"/>
      <c r="C110" s="30"/>
      <c r="D110" s="30"/>
      <c r="E110"/>
      <c r="F110" s="30"/>
    </row>
    <row r="111" spans="1:6" ht="15.75">
      <c r="A111" s="11" t="s">
        <v>162</v>
      </c>
      <c r="B111" s="75"/>
      <c r="C111" s="74"/>
      <c r="D111" s="41"/>
      <c r="E111"/>
      <c r="F111" s="17"/>
    </row>
    <row r="112" spans="1:6" ht="15.75">
      <c r="A112" s="11" t="s">
        <v>161</v>
      </c>
      <c r="B112" s="75"/>
      <c r="C112" s="74"/>
      <c r="D112" s="17"/>
      <c r="E112"/>
      <c r="F112" s="17"/>
    </row>
    <row r="113" spans="1:6" ht="15.75">
      <c r="A113" s="11" t="s">
        <v>169</v>
      </c>
      <c r="B113" s="25"/>
      <c r="C113" s="25"/>
      <c r="D113" s="75"/>
      <c r="E113" s="428"/>
      <c r="F113" s="17"/>
    </row>
    <row r="114" spans="1:6" ht="15.75">
      <c r="A114" s="11" t="s">
        <v>163</v>
      </c>
      <c r="B114"/>
      <c r="C114" s="17"/>
      <c r="D114" s="75"/>
      <c r="E114"/>
      <c r="F114" s="17"/>
    </row>
    <row r="115" spans="1:6" ht="15.75">
      <c r="A115" s="11" t="s">
        <v>164</v>
      </c>
      <c r="B115" s="25"/>
      <c r="C115" s="17"/>
      <c r="D115" s="25"/>
      <c r="E115"/>
      <c r="F115" s="75"/>
    </row>
    <row r="116" spans="1:6" ht="15.75">
      <c r="A116" s="11" t="s">
        <v>165</v>
      </c>
      <c r="B116" s="25"/>
      <c r="C116" s="17"/>
      <c r="D116" s="25"/>
      <c r="E116"/>
      <c r="F116" s="75"/>
    </row>
    <row r="117" spans="1:5" ht="15.75">
      <c r="A117" s="12" t="s">
        <v>5</v>
      </c>
      <c r="B117" s="25"/>
      <c r="D117" s="21"/>
      <c r="E117"/>
    </row>
    <row r="118" spans="1:6" ht="15.75">
      <c r="A118" s="11" t="s">
        <v>166</v>
      </c>
      <c r="B118" s="75"/>
      <c r="C118" s="74"/>
      <c r="E118"/>
      <c r="F118" s="17"/>
    </row>
    <row r="119" spans="1:6" ht="15.75">
      <c r="A119" s="11" t="s">
        <v>167</v>
      </c>
      <c r="B119" s="427"/>
      <c r="D119" s="75"/>
      <c r="E119" s="17"/>
      <c r="F119" s="17"/>
    </row>
    <row r="120" spans="1:6" ht="15.75">
      <c r="A120" s="11" t="s">
        <v>168</v>
      </c>
      <c r="B120" s="25"/>
      <c r="C120" s="17"/>
      <c r="D120" s="75"/>
      <c r="E120" s="428"/>
      <c r="F120" s="17"/>
    </row>
    <row r="121" spans="1:6" ht="15.75">
      <c r="A121" s="12" t="s">
        <v>170</v>
      </c>
      <c r="C121" s="18"/>
      <c r="D121" s="18"/>
      <c r="E121" s="18"/>
      <c r="F121" s="18"/>
    </row>
    <row r="122" spans="1:3" ht="15.75">
      <c r="A122" s="11" t="s">
        <v>175</v>
      </c>
      <c r="B122" s="40"/>
      <c r="C122" s="40"/>
    </row>
    <row r="123" spans="1:3" ht="15.75">
      <c r="A123" s="11" t="s">
        <v>173</v>
      </c>
      <c r="B123" s="76"/>
      <c r="C123" s="40">
        <f>-B123*8</f>
        <v>0</v>
      </c>
    </row>
    <row r="124" spans="1:3" ht="15.75">
      <c r="A124" s="11" t="s">
        <v>174</v>
      </c>
      <c r="B124" s="76"/>
      <c r="C124" s="40">
        <f>-B124*8</f>
        <v>0</v>
      </c>
    </row>
    <row r="125" spans="1:3" ht="15.75">
      <c r="A125" s="11" t="s">
        <v>171</v>
      </c>
      <c r="B125" s="76"/>
      <c r="C125" s="40">
        <f>-B125*8</f>
        <v>0</v>
      </c>
    </row>
    <row r="126" spans="1:3" ht="15.75">
      <c r="A126" s="11" t="s">
        <v>172</v>
      </c>
      <c r="B126" s="76"/>
      <c r="C126" s="40">
        <f>-B126*8</f>
        <v>0</v>
      </c>
    </row>
    <row r="127" spans="1:3" ht="15.75">
      <c r="A127" s="12" t="s">
        <v>32</v>
      </c>
      <c r="B127" s="40"/>
      <c r="C127" s="40">
        <f>SUM(C122:C126)</f>
        <v>0</v>
      </c>
    </row>
    <row r="128" ht="15.75"/>
    <row r="129" spans="1:6" ht="20.25">
      <c r="A129" s="55" t="s">
        <v>34</v>
      </c>
      <c r="B129" s="56"/>
      <c r="C129" s="56"/>
      <c r="D129" s="56"/>
      <c r="E129" s="381"/>
      <c r="F129" s="57"/>
    </row>
    <row r="130" spans="1:6" ht="15.75">
      <c r="A130" s="58" t="s">
        <v>12</v>
      </c>
      <c r="B130" s="59" t="s">
        <v>6</v>
      </c>
      <c r="C130" s="59" t="s">
        <v>7</v>
      </c>
      <c r="D130" s="59" t="s">
        <v>8</v>
      </c>
      <c r="E130" s="59" t="s">
        <v>9</v>
      </c>
      <c r="F130" s="59" t="s">
        <v>16</v>
      </c>
    </row>
    <row r="131" spans="1:6" ht="15.75">
      <c r="A131" s="12" t="s">
        <v>15</v>
      </c>
      <c r="B131" s="22"/>
      <c r="C131" s="22"/>
      <c r="D131" s="22"/>
      <c r="E131" s="22"/>
      <c r="F131" s="21"/>
    </row>
    <row r="132" spans="1:6" ht="15.75">
      <c r="A132" s="11" t="s">
        <v>133</v>
      </c>
      <c r="B132" s="73"/>
      <c r="C132" s="73"/>
      <c r="D132" s="73"/>
      <c r="E132" s="73"/>
      <c r="F132"/>
    </row>
    <row r="133" spans="1:6" ht="15.75">
      <c r="A133" s="12" t="s">
        <v>4</v>
      </c>
      <c r="B133" s="23"/>
      <c r="C133" s="23"/>
      <c r="D133" s="23"/>
      <c r="E133" s="23"/>
      <c r="F133" s="24"/>
    </row>
    <row r="134" spans="1:6" ht="15.75">
      <c r="A134" s="11" t="s">
        <v>152</v>
      </c>
      <c r="B134" s="23"/>
      <c r="C134" s="23"/>
      <c r="D134" s="23"/>
      <c r="E134" s="23"/>
      <c r="F134" s="383"/>
    </row>
    <row r="135" spans="1:6" ht="15.75">
      <c r="A135" s="11" t="s">
        <v>155</v>
      </c>
      <c r="B135" s="75"/>
      <c r="C135" s="75"/>
      <c r="D135" s="75"/>
      <c r="E135" s="75"/>
      <c r="F135" s="75"/>
    </row>
    <row r="136" spans="1:6" ht="15.75">
      <c r="A136" s="11" t="s">
        <v>218</v>
      </c>
      <c r="B136" s="75"/>
      <c r="C136" s="75"/>
      <c r="D136" s="75"/>
      <c r="E136" s="75"/>
      <c r="F136" s="75"/>
    </row>
    <row r="137" spans="1:6" ht="15.75">
      <c r="A137" s="12" t="s">
        <v>5</v>
      </c>
      <c r="B137" s="21"/>
      <c r="C137" s="21"/>
      <c r="D137" s="21"/>
      <c r="E137" s="21"/>
      <c r="F137" s="21"/>
    </row>
    <row r="138" spans="1:6" ht="15.75">
      <c r="A138" s="425" t="s">
        <v>17</v>
      </c>
      <c r="B138" s="486"/>
      <c r="C138" s="487"/>
      <c r="D138" s="487"/>
      <c r="E138" s="487"/>
      <c r="F138" s="488"/>
    </row>
    <row r="139" spans="1:6" ht="15.75">
      <c r="A139" s="425" t="s">
        <v>18</v>
      </c>
      <c r="B139" s="486"/>
      <c r="C139" s="487"/>
      <c r="D139" s="487"/>
      <c r="E139" s="487"/>
      <c r="F139" s="488"/>
    </row>
    <row r="140" spans="1:6" ht="15.75">
      <c r="A140" s="425" t="s">
        <v>19</v>
      </c>
      <c r="B140" s="486"/>
      <c r="C140" s="487"/>
      <c r="D140" s="487"/>
      <c r="E140" s="487"/>
      <c r="F140" s="488"/>
    </row>
    <row r="141" spans="1:6" ht="15.75">
      <c r="A141" s="425" t="s">
        <v>28</v>
      </c>
      <c r="B141" s="486"/>
      <c r="C141" s="487"/>
      <c r="D141" s="487"/>
      <c r="E141" s="487"/>
      <c r="F141" s="488"/>
    </row>
    <row r="142" spans="1:6" ht="15.75">
      <c r="A142" s="425" t="s">
        <v>121</v>
      </c>
      <c r="B142" s="486"/>
      <c r="C142" s="487"/>
      <c r="D142" s="487"/>
      <c r="E142" s="487"/>
      <c r="F142" s="488"/>
    </row>
    <row r="143" spans="1:6" ht="15.75">
      <c r="A143" s="15" t="s">
        <v>122</v>
      </c>
      <c r="B143" s="384"/>
      <c r="C143" s="384"/>
      <c r="D143" s="384"/>
      <c r="E143" s="384"/>
      <c r="F143" s="447" t="s">
        <v>227</v>
      </c>
    </row>
    <row r="144" spans="1:6" ht="15.75">
      <c r="A144" s="15" t="s">
        <v>123</v>
      </c>
      <c r="B144" s="384"/>
      <c r="C144" s="384"/>
      <c r="D144" s="384"/>
      <c r="E144" s="384"/>
      <c r="F144" s="446" t="s">
        <v>228</v>
      </c>
    </row>
    <row r="145" spans="1:6" ht="15.75">
      <c r="A145" s="15" t="s">
        <v>124</v>
      </c>
      <c r="B145" s="384"/>
      <c r="C145" s="384"/>
      <c r="D145" s="384"/>
      <c r="E145" s="384"/>
      <c r="F145" s="446" t="s">
        <v>229</v>
      </c>
    </row>
    <row r="146" spans="1:6" ht="15.75">
      <c r="A146" s="15" t="s">
        <v>125</v>
      </c>
      <c r="B146" s="384"/>
      <c r="C146" s="384"/>
      <c r="D146" s="384"/>
      <c r="E146" s="384"/>
      <c r="F146" s="444" t="s">
        <v>230</v>
      </c>
    </row>
    <row r="147" spans="1:6" ht="15.75">
      <c r="A147" s="15" t="s">
        <v>126</v>
      </c>
      <c r="B147" s="384"/>
      <c r="C147" s="384"/>
      <c r="D147" s="384"/>
      <c r="E147" s="384"/>
      <c r="F147" s="444" t="s">
        <v>231</v>
      </c>
    </row>
    <row r="148" spans="1:6" ht="15.75">
      <c r="A148" s="11" t="s">
        <v>128</v>
      </c>
      <c r="B148" s="384"/>
      <c r="C148" s="384"/>
      <c r="D148" s="384"/>
      <c r="E148" s="384"/>
      <c r="F148" s="445"/>
    </row>
    <row r="149" spans="1:6" ht="15.75">
      <c r="A149" s="11" t="s">
        <v>129</v>
      </c>
      <c r="B149" s="384"/>
      <c r="C149" s="384"/>
      <c r="D149" s="384"/>
      <c r="E149" s="384"/>
      <c r="F149" s="445"/>
    </row>
    <row r="150" spans="1:6" ht="15.75">
      <c r="A150" s="11" t="s">
        <v>130</v>
      </c>
      <c r="B150" s="384"/>
      <c r="C150" s="384"/>
      <c r="D150" s="384"/>
      <c r="E150" s="384"/>
      <c r="F150" s="445"/>
    </row>
    <row r="151" spans="1:6" ht="15.75">
      <c r="A151" s="11" t="s">
        <v>131</v>
      </c>
      <c r="B151" s="384"/>
      <c r="C151" s="384"/>
      <c r="D151" s="384"/>
      <c r="E151" s="384"/>
      <c r="F151" s="445"/>
    </row>
    <row r="152" spans="1:6" ht="15.75">
      <c r="A152" s="11" t="s">
        <v>132</v>
      </c>
      <c r="B152" s="384"/>
      <c r="C152" s="384"/>
      <c r="D152" s="384"/>
      <c r="E152" s="384"/>
      <c r="F152" s="445"/>
    </row>
    <row r="153" spans="2:5" ht="15.75">
      <c r="B153" s="25"/>
      <c r="C153" s="25"/>
      <c r="D153" s="25"/>
      <c r="E153" s="25"/>
    </row>
    <row r="154" spans="1:6" ht="15.75">
      <c r="A154" s="58" t="s">
        <v>11</v>
      </c>
      <c r="B154" s="59" t="s">
        <v>6</v>
      </c>
      <c r="C154" s="59" t="s">
        <v>7</v>
      </c>
      <c r="D154" s="59" t="s">
        <v>8</v>
      </c>
      <c r="E154" s="59" t="s">
        <v>9</v>
      </c>
      <c r="F154" s="59" t="s">
        <v>16</v>
      </c>
    </row>
    <row r="155" spans="1:5" ht="15.75">
      <c r="A155" s="11" t="s">
        <v>137</v>
      </c>
      <c r="B155" s="385"/>
      <c r="C155" s="385"/>
      <c r="D155" s="385"/>
      <c r="E155" s="385"/>
    </row>
    <row r="156" spans="1:6" ht="15.75">
      <c r="A156" s="11" t="s">
        <v>138</v>
      </c>
      <c r="B156" s="385"/>
      <c r="C156" s="385"/>
      <c r="D156" s="385"/>
      <c r="E156" s="385"/>
      <c r="F156" s="385"/>
    </row>
    <row r="157" spans="1:6" ht="15.75">
      <c r="A157" s="11" t="s">
        <v>139</v>
      </c>
      <c r="B157" s="385"/>
      <c r="C157" s="385"/>
      <c r="D157" s="385"/>
      <c r="E157" s="385"/>
      <c r="F157" s="385"/>
    </row>
    <row r="158" spans="1:6" ht="15.75">
      <c r="A158" s="11" t="s">
        <v>140</v>
      </c>
      <c r="B158" s="385"/>
      <c r="C158" s="385"/>
      <c r="D158" s="385"/>
      <c r="E158" s="385"/>
      <c r="F158" s="385"/>
    </row>
    <row r="159" spans="1:6" ht="15.75">
      <c r="A159" s="11" t="s">
        <v>141</v>
      </c>
      <c r="B159" s="385"/>
      <c r="C159" s="385"/>
      <c r="D159" s="385"/>
      <c r="E159" s="385"/>
      <c r="F159" s="385"/>
    </row>
    <row r="160" spans="1:6" ht="15.75">
      <c r="A160" s="11" t="s">
        <v>142</v>
      </c>
      <c r="B160" s="385"/>
      <c r="C160" s="385"/>
      <c r="D160" s="385"/>
      <c r="E160" s="385"/>
      <c r="F160" s="385"/>
    </row>
    <row r="161" spans="1:6" ht="15.75">
      <c r="A161" s="11" t="s">
        <v>143</v>
      </c>
      <c r="B161" s="385"/>
      <c r="C161" s="385"/>
      <c r="D161" s="385"/>
      <c r="E161" s="385"/>
      <c r="F161" s="385"/>
    </row>
    <row r="162" spans="1:6" ht="15.75">
      <c r="A162" s="11" t="s">
        <v>144</v>
      </c>
      <c r="B162" s="385"/>
      <c r="C162" s="385"/>
      <c r="D162" s="385"/>
      <c r="E162" s="385"/>
      <c r="F162" s="385"/>
    </row>
    <row r="163" spans="1:6" ht="15.75">
      <c r="A163" s="11" t="s">
        <v>146</v>
      </c>
      <c r="B163" s="465" t="s">
        <v>190</v>
      </c>
      <c r="C163" s="466"/>
      <c r="D163" s="385"/>
      <c r="E163" s="85"/>
      <c r="F163" s="85"/>
    </row>
    <row r="164" spans="2:5" ht="15.75">
      <c r="B164" s="16"/>
      <c r="C164" s="16"/>
      <c r="D164" s="16"/>
      <c r="E164" s="16"/>
    </row>
    <row r="165" spans="1:6" ht="15.75">
      <c r="A165" s="58" t="s">
        <v>20</v>
      </c>
      <c r="B165" s="60"/>
      <c r="C165" s="60"/>
      <c r="D165" s="60"/>
      <c r="E165" s="60"/>
      <c r="F165" s="60"/>
    </row>
    <row r="166" spans="1:6" ht="78.75">
      <c r="A166" s="29"/>
      <c r="B166" s="45" t="s">
        <v>217</v>
      </c>
      <c r="C166" s="45" t="s">
        <v>147</v>
      </c>
      <c r="D166" s="45" t="s">
        <v>160</v>
      </c>
      <c r="E166" s="38" t="s">
        <v>148</v>
      </c>
      <c r="F166" s="30"/>
    </row>
    <row r="167" spans="1:6" ht="15.75">
      <c r="A167" s="44" t="s">
        <v>4</v>
      </c>
      <c r="B167" s="30"/>
      <c r="C167" s="30"/>
      <c r="D167" s="30"/>
      <c r="E167"/>
      <c r="F167" s="30"/>
    </row>
    <row r="168" spans="1:6" ht="15.75">
      <c r="A168" s="11" t="s">
        <v>162</v>
      </c>
      <c r="B168" s="75"/>
      <c r="C168" s="74"/>
      <c r="D168" s="41"/>
      <c r="E168"/>
      <c r="F168" s="17"/>
    </row>
    <row r="169" spans="1:6" ht="15.75">
      <c r="A169" s="11" t="s">
        <v>161</v>
      </c>
      <c r="B169" s="75"/>
      <c r="C169" s="74"/>
      <c r="D169" s="17"/>
      <c r="E169"/>
      <c r="F169" s="17"/>
    </row>
    <row r="170" spans="1:6" ht="15.75">
      <c r="A170" s="11" t="s">
        <v>169</v>
      </c>
      <c r="B170" s="25"/>
      <c r="C170" s="25"/>
      <c r="D170" s="75"/>
      <c r="E170" s="428"/>
      <c r="F170" s="17"/>
    </row>
    <row r="171" spans="1:6" ht="15.75">
      <c r="A171" s="11" t="s">
        <v>163</v>
      </c>
      <c r="B171"/>
      <c r="C171" s="17"/>
      <c r="D171" s="75"/>
      <c r="E171"/>
      <c r="F171" s="17"/>
    </row>
    <row r="172" spans="1:6" ht="15.75">
      <c r="A172" s="11" t="s">
        <v>164</v>
      </c>
      <c r="B172" s="25"/>
      <c r="C172" s="17"/>
      <c r="D172" s="25"/>
      <c r="E172"/>
      <c r="F172" s="75"/>
    </row>
    <row r="173" spans="1:6" ht="15.75">
      <c r="A173" s="11" t="s">
        <v>165</v>
      </c>
      <c r="B173" s="25"/>
      <c r="C173" s="17"/>
      <c r="D173" s="25"/>
      <c r="E173"/>
      <c r="F173" s="75"/>
    </row>
    <row r="174" spans="1:5" ht="15.75">
      <c r="A174" s="12" t="s">
        <v>5</v>
      </c>
      <c r="B174" s="25"/>
      <c r="D174" s="21"/>
      <c r="E174"/>
    </row>
    <row r="175" spans="1:6" ht="15.75">
      <c r="A175" s="11" t="s">
        <v>166</v>
      </c>
      <c r="B175" s="75"/>
      <c r="C175" s="74"/>
      <c r="E175"/>
      <c r="F175" s="17"/>
    </row>
    <row r="176" spans="1:6" ht="15.75">
      <c r="A176" s="11" t="s">
        <v>167</v>
      </c>
      <c r="B176" s="427"/>
      <c r="D176" s="75"/>
      <c r="E176" s="17"/>
      <c r="F176" s="17"/>
    </row>
    <row r="177" spans="1:6" ht="15.75">
      <c r="A177" s="11" t="s">
        <v>168</v>
      </c>
      <c r="B177" s="25"/>
      <c r="C177" s="17"/>
      <c r="D177" s="75"/>
      <c r="E177" s="428"/>
      <c r="F177" s="17"/>
    </row>
    <row r="178" spans="1:6" ht="15.75">
      <c r="A178" s="12" t="s">
        <v>170</v>
      </c>
      <c r="C178" s="18"/>
      <c r="D178" s="18"/>
      <c r="E178" s="18"/>
      <c r="F178" s="18"/>
    </row>
    <row r="179" spans="1:3" ht="15.75">
      <c r="A179" s="11" t="s">
        <v>175</v>
      </c>
      <c r="B179" s="40"/>
      <c r="C179" s="40">
        <f>52*40</f>
        <v>2080</v>
      </c>
    </row>
    <row r="180" spans="1:3" ht="15.75">
      <c r="A180" s="11" t="s">
        <v>173</v>
      </c>
      <c r="B180" s="76"/>
      <c r="C180" s="40">
        <f>-B180*8</f>
        <v>0</v>
      </c>
    </row>
    <row r="181" spans="1:3" ht="15.75">
      <c r="A181" s="11" t="s">
        <v>174</v>
      </c>
      <c r="B181" s="76"/>
      <c r="C181" s="40">
        <f>-B181*8</f>
        <v>0</v>
      </c>
    </row>
    <row r="182" spans="1:3" ht="15.75">
      <c r="A182" s="11" t="s">
        <v>171</v>
      </c>
      <c r="B182" s="76"/>
      <c r="C182" s="40">
        <f>-B182*8</f>
        <v>0</v>
      </c>
    </row>
    <row r="183" spans="1:3" ht="15.75">
      <c r="A183" s="11" t="s">
        <v>172</v>
      </c>
      <c r="B183" s="76"/>
      <c r="C183" s="40">
        <f>-B183*8</f>
        <v>0</v>
      </c>
    </row>
    <row r="184" spans="1:3" ht="15.75">
      <c r="A184" s="12" t="s">
        <v>32</v>
      </c>
      <c r="B184" s="40"/>
      <c r="C184" s="40">
        <f>SUM(C179:C183)</f>
        <v>2080</v>
      </c>
    </row>
    <row r="185" spans="1:3" ht="15.75">
      <c r="A185" s="12"/>
      <c r="B185" s="40"/>
      <c r="C185" s="40"/>
    </row>
    <row r="186" spans="1:6" ht="20.25">
      <c r="A186" s="61" t="s">
        <v>35</v>
      </c>
      <c r="B186" s="62"/>
      <c r="C186" s="62"/>
      <c r="D186" s="62"/>
      <c r="E186" s="382"/>
      <c r="F186" s="63"/>
    </row>
    <row r="187" spans="1:6" ht="15.75">
      <c r="A187" s="64" t="s">
        <v>12</v>
      </c>
      <c r="B187" s="65" t="s">
        <v>6</v>
      </c>
      <c r="C187" s="65" t="s">
        <v>7</v>
      </c>
      <c r="D187" s="65" t="s">
        <v>8</v>
      </c>
      <c r="E187" s="65" t="s">
        <v>9</v>
      </c>
      <c r="F187" s="65" t="s">
        <v>16</v>
      </c>
    </row>
    <row r="188" spans="1:6" ht="15.75">
      <c r="A188" s="12" t="s">
        <v>15</v>
      </c>
      <c r="B188" s="22"/>
      <c r="C188" s="22"/>
      <c r="D188" s="22"/>
      <c r="E188" s="22"/>
      <c r="F188" s="21"/>
    </row>
    <row r="189" spans="1:6" ht="15.75">
      <c r="A189" s="11" t="s">
        <v>133</v>
      </c>
      <c r="B189" s="73"/>
      <c r="C189" s="73"/>
      <c r="D189" s="73"/>
      <c r="E189" s="73"/>
      <c r="F189"/>
    </row>
    <row r="190" spans="1:6" ht="15.75">
      <c r="A190" s="12" t="s">
        <v>4</v>
      </c>
      <c r="B190" s="23"/>
      <c r="C190" s="23"/>
      <c r="D190" s="23"/>
      <c r="E190" s="23"/>
      <c r="F190" s="24"/>
    </row>
    <row r="191" spans="1:6" ht="15.75">
      <c r="A191" s="11" t="s">
        <v>152</v>
      </c>
      <c r="B191" s="23"/>
      <c r="C191" s="23"/>
      <c r="D191" s="23"/>
      <c r="E191" s="23"/>
      <c r="F191" s="383"/>
    </row>
    <row r="192" spans="1:6" ht="15.75">
      <c r="A192" s="11" t="s">
        <v>155</v>
      </c>
      <c r="B192" s="75"/>
      <c r="C192" s="75"/>
      <c r="D192" s="75"/>
      <c r="E192" s="75"/>
      <c r="F192" s="75"/>
    </row>
    <row r="193" spans="1:6" ht="15.75">
      <c r="A193" s="11" t="s">
        <v>218</v>
      </c>
      <c r="B193" s="75"/>
      <c r="C193" s="75"/>
      <c r="D193" s="75"/>
      <c r="E193" s="75"/>
      <c r="F193" s="75"/>
    </row>
    <row r="194" spans="1:6" ht="15.75">
      <c r="A194" s="12" t="s">
        <v>5</v>
      </c>
      <c r="B194" s="21"/>
      <c r="C194" s="21"/>
      <c r="D194" s="21"/>
      <c r="E194" s="21"/>
      <c r="F194" s="21"/>
    </row>
    <row r="195" spans="1:6" ht="15.75">
      <c r="A195" s="425" t="s">
        <v>17</v>
      </c>
      <c r="B195" s="486"/>
      <c r="C195" s="487"/>
      <c r="D195" s="487"/>
      <c r="E195" s="487"/>
      <c r="F195" s="488"/>
    </row>
    <row r="196" spans="1:6" ht="15.75">
      <c r="A196" s="425" t="s">
        <v>18</v>
      </c>
      <c r="B196" s="486"/>
      <c r="C196" s="487"/>
      <c r="D196" s="487"/>
      <c r="E196" s="487"/>
      <c r="F196" s="488"/>
    </row>
    <row r="197" spans="1:6" ht="15.75">
      <c r="A197" s="425" t="s">
        <v>19</v>
      </c>
      <c r="B197" s="486"/>
      <c r="C197" s="487"/>
      <c r="D197" s="487"/>
      <c r="E197" s="487"/>
      <c r="F197" s="488"/>
    </row>
    <row r="198" spans="1:6" ht="15.75">
      <c r="A198" s="425" t="s">
        <v>28</v>
      </c>
      <c r="B198" s="486"/>
      <c r="C198" s="487"/>
      <c r="D198" s="487"/>
      <c r="E198" s="487"/>
      <c r="F198" s="488"/>
    </row>
    <row r="199" spans="1:6" ht="15.75">
      <c r="A199" s="425" t="s">
        <v>121</v>
      </c>
      <c r="B199" s="486"/>
      <c r="C199" s="487"/>
      <c r="D199" s="487"/>
      <c r="E199" s="487"/>
      <c r="F199" s="488"/>
    </row>
    <row r="200" spans="1:6" ht="15.75">
      <c r="A200" s="15" t="s">
        <v>122</v>
      </c>
      <c r="B200" s="384"/>
      <c r="C200" s="384"/>
      <c r="D200" s="384"/>
      <c r="E200" s="384"/>
      <c r="F200" s="447" t="s">
        <v>227</v>
      </c>
    </row>
    <row r="201" spans="1:6" ht="15.75">
      <c r="A201" s="15" t="s">
        <v>123</v>
      </c>
      <c r="B201" s="384"/>
      <c r="C201" s="384"/>
      <c r="D201" s="384"/>
      <c r="E201" s="384"/>
      <c r="F201" s="446" t="s">
        <v>228</v>
      </c>
    </row>
    <row r="202" spans="1:6" ht="15.75">
      <c r="A202" s="15" t="s">
        <v>124</v>
      </c>
      <c r="B202" s="384"/>
      <c r="C202" s="384"/>
      <c r="D202" s="384"/>
      <c r="E202" s="384"/>
      <c r="F202" s="446" t="s">
        <v>229</v>
      </c>
    </row>
    <row r="203" spans="1:6" ht="15.75">
      <c r="A203" s="15" t="s">
        <v>125</v>
      </c>
      <c r="B203" s="384"/>
      <c r="C203" s="384"/>
      <c r="D203" s="384"/>
      <c r="E203" s="384"/>
      <c r="F203" s="444" t="s">
        <v>230</v>
      </c>
    </row>
    <row r="204" spans="1:6" ht="15.75">
      <c r="A204" s="15" t="s">
        <v>126</v>
      </c>
      <c r="B204" s="384"/>
      <c r="C204" s="384"/>
      <c r="D204" s="384"/>
      <c r="E204" s="384"/>
      <c r="F204" s="444" t="s">
        <v>231</v>
      </c>
    </row>
    <row r="205" spans="1:6" ht="15.75">
      <c r="A205" s="11" t="s">
        <v>128</v>
      </c>
      <c r="B205" s="384"/>
      <c r="C205" s="384"/>
      <c r="D205" s="384"/>
      <c r="E205" s="384"/>
      <c r="F205" s="445"/>
    </row>
    <row r="206" spans="1:6" ht="15.75">
      <c r="A206" s="11" t="s">
        <v>129</v>
      </c>
      <c r="B206" s="384"/>
      <c r="C206" s="384"/>
      <c r="D206" s="384"/>
      <c r="E206" s="384"/>
      <c r="F206" s="445"/>
    </row>
    <row r="207" spans="1:6" ht="15.75">
      <c r="A207" s="11" t="s">
        <v>130</v>
      </c>
      <c r="B207" s="384"/>
      <c r="C207" s="384"/>
      <c r="D207" s="384"/>
      <c r="E207" s="384"/>
      <c r="F207" s="445"/>
    </row>
    <row r="208" spans="1:6" ht="15.75">
      <c r="A208" s="11" t="s">
        <v>131</v>
      </c>
      <c r="B208" s="384"/>
      <c r="C208" s="384"/>
      <c r="D208" s="384"/>
      <c r="E208" s="384"/>
      <c r="F208" s="445"/>
    </row>
    <row r="209" spans="1:6" ht="15.75">
      <c r="A209" s="11" t="s">
        <v>132</v>
      </c>
      <c r="B209" s="384"/>
      <c r="C209" s="384"/>
      <c r="D209" s="384"/>
      <c r="E209" s="384"/>
      <c r="F209" s="445"/>
    </row>
    <row r="210" spans="2:5" ht="15.75">
      <c r="B210" s="25"/>
      <c r="C210" s="25"/>
      <c r="D210" s="25"/>
      <c r="E210" s="25"/>
    </row>
    <row r="211" spans="1:6" ht="15.75">
      <c r="A211" s="64" t="s">
        <v>11</v>
      </c>
      <c r="B211" s="65" t="s">
        <v>6</v>
      </c>
      <c r="C211" s="65" t="s">
        <v>7</v>
      </c>
      <c r="D211" s="65" t="s">
        <v>8</v>
      </c>
      <c r="E211" s="65" t="s">
        <v>9</v>
      </c>
      <c r="F211" s="65" t="s">
        <v>16</v>
      </c>
    </row>
    <row r="212" spans="1:5" ht="15.75">
      <c r="A212" s="11" t="s">
        <v>137</v>
      </c>
      <c r="B212" s="385"/>
      <c r="C212" s="385"/>
      <c r="D212" s="385"/>
      <c r="E212" s="385"/>
    </row>
    <row r="213" spans="1:6" ht="15.75">
      <c r="A213" s="11" t="s">
        <v>138</v>
      </c>
      <c r="B213" s="385"/>
      <c r="C213" s="385"/>
      <c r="D213" s="385"/>
      <c r="E213" s="385"/>
      <c r="F213" s="385"/>
    </row>
    <row r="214" spans="1:6" ht="15.75">
      <c r="A214" s="11" t="s">
        <v>139</v>
      </c>
      <c r="B214" s="385"/>
      <c r="C214" s="385"/>
      <c r="D214" s="385"/>
      <c r="E214" s="385"/>
      <c r="F214" s="385"/>
    </row>
    <row r="215" spans="1:6" ht="15.75">
      <c r="A215" s="11" t="s">
        <v>140</v>
      </c>
      <c r="B215" s="385"/>
      <c r="C215" s="385"/>
      <c r="D215" s="385"/>
      <c r="E215" s="385"/>
      <c r="F215" s="385"/>
    </row>
    <row r="216" spans="1:6" ht="15.75">
      <c r="A216" s="11" t="s">
        <v>141</v>
      </c>
      <c r="B216" s="385"/>
      <c r="C216" s="385"/>
      <c r="D216" s="385"/>
      <c r="E216" s="385"/>
      <c r="F216" s="385"/>
    </row>
    <row r="217" spans="1:6" ht="15.75">
      <c r="A217" s="11" t="s">
        <v>142</v>
      </c>
      <c r="B217" s="385"/>
      <c r="C217" s="385"/>
      <c r="D217" s="385"/>
      <c r="E217" s="385"/>
      <c r="F217" s="385"/>
    </row>
    <row r="218" spans="1:6" ht="15.75">
      <c r="A218" s="11" t="s">
        <v>143</v>
      </c>
      <c r="B218" s="385"/>
      <c r="C218" s="385"/>
      <c r="D218" s="385"/>
      <c r="E218" s="385"/>
      <c r="F218" s="385"/>
    </row>
    <row r="219" spans="1:6" ht="15.75">
      <c r="A219" s="11" t="s">
        <v>144</v>
      </c>
      <c r="B219" s="385"/>
      <c r="C219" s="385"/>
      <c r="D219" s="385"/>
      <c r="E219" s="385"/>
      <c r="F219" s="385"/>
    </row>
    <row r="220" spans="1:6" ht="15.75">
      <c r="A220" s="11" t="s">
        <v>146</v>
      </c>
      <c r="B220" s="465" t="s">
        <v>190</v>
      </c>
      <c r="C220" s="466"/>
      <c r="D220" s="385"/>
      <c r="E220" s="85"/>
      <c r="F220" s="85"/>
    </row>
    <row r="221" spans="2:5" ht="15.75">
      <c r="B221" s="16"/>
      <c r="C221" s="16"/>
      <c r="D221" s="16"/>
      <c r="E221" s="16"/>
    </row>
    <row r="222" spans="1:6" ht="15.75">
      <c r="A222" s="64" t="s">
        <v>20</v>
      </c>
      <c r="B222" s="66"/>
      <c r="C222" s="66"/>
      <c r="D222" s="66"/>
      <c r="E222" s="66"/>
      <c r="F222" s="66"/>
    </row>
    <row r="223" spans="1:6" ht="78.75">
      <c r="A223" s="29"/>
      <c r="B223" s="45" t="s">
        <v>217</v>
      </c>
      <c r="C223" s="45" t="s">
        <v>147</v>
      </c>
      <c r="D223" s="45" t="s">
        <v>160</v>
      </c>
      <c r="E223" s="38" t="s">
        <v>148</v>
      </c>
      <c r="F223" s="30"/>
    </row>
    <row r="224" spans="1:6" ht="15.75">
      <c r="A224" s="44" t="s">
        <v>4</v>
      </c>
      <c r="B224" s="30"/>
      <c r="C224" s="30"/>
      <c r="D224" s="30"/>
      <c r="E224"/>
      <c r="F224" s="30"/>
    </row>
    <row r="225" spans="1:6" ht="15.75">
      <c r="A225" s="11" t="s">
        <v>162</v>
      </c>
      <c r="B225" s="75"/>
      <c r="C225" s="74"/>
      <c r="D225" s="41"/>
      <c r="E225"/>
      <c r="F225" s="17"/>
    </row>
    <row r="226" spans="1:6" ht="15.75">
      <c r="A226" s="11" t="s">
        <v>161</v>
      </c>
      <c r="B226" s="75"/>
      <c r="C226" s="74"/>
      <c r="D226" s="17"/>
      <c r="E226"/>
      <c r="F226" s="17"/>
    </row>
    <row r="227" spans="1:6" ht="15.75">
      <c r="A227" s="11" t="s">
        <v>169</v>
      </c>
      <c r="B227" s="25"/>
      <c r="C227" s="25"/>
      <c r="D227" s="75"/>
      <c r="E227" s="428"/>
      <c r="F227" s="17"/>
    </row>
    <row r="228" spans="1:6" ht="15.75">
      <c r="A228" s="11" t="s">
        <v>163</v>
      </c>
      <c r="B228"/>
      <c r="C228" s="17"/>
      <c r="D228" s="75"/>
      <c r="E228"/>
      <c r="F228" s="17"/>
    </row>
    <row r="229" spans="1:6" ht="15.75">
      <c r="A229" s="11" t="s">
        <v>164</v>
      </c>
      <c r="B229" s="25"/>
      <c r="C229" s="17"/>
      <c r="D229" s="25"/>
      <c r="E229"/>
      <c r="F229" s="75"/>
    </row>
    <row r="230" spans="1:6" ht="15.75">
      <c r="A230" s="11" t="s">
        <v>165</v>
      </c>
      <c r="B230" s="25"/>
      <c r="C230" s="17"/>
      <c r="D230" s="25"/>
      <c r="E230"/>
      <c r="F230" s="75"/>
    </row>
    <row r="231" spans="1:5" ht="15.75">
      <c r="A231" s="12" t="s">
        <v>5</v>
      </c>
      <c r="B231" s="25"/>
      <c r="D231" s="21"/>
      <c r="E231"/>
    </row>
    <row r="232" spans="1:6" ht="15.75">
      <c r="A232" s="11" t="s">
        <v>166</v>
      </c>
      <c r="B232" s="75"/>
      <c r="C232" s="74"/>
      <c r="E232"/>
      <c r="F232" s="17"/>
    </row>
    <row r="233" spans="1:6" ht="15.75">
      <c r="A233" s="11" t="s">
        <v>167</v>
      </c>
      <c r="B233" s="427"/>
      <c r="D233" s="75"/>
      <c r="E233" s="17"/>
      <c r="F233" s="17"/>
    </row>
    <row r="234" spans="1:6" ht="15.75">
      <c r="A234" s="11" t="s">
        <v>168</v>
      </c>
      <c r="B234" s="25"/>
      <c r="C234" s="17"/>
      <c r="D234" s="75"/>
      <c r="E234" s="428"/>
      <c r="F234" s="17"/>
    </row>
    <row r="235" spans="1:6" ht="15.75">
      <c r="A235" s="12" t="s">
        <v>170</v>
      </c>
      <c r="C235" s="18"/>
      <c r="D235" s="18"/>
      <c r="E235" s="18"/>
      <c r="F235" s="18"/>
    </row>
    <row r="236" spans="1:3" ht="15.75">
      <c r="A236" s="11" t="s">
        <v>175</v>
      </c>
      <c r="B236" s="40"/>
      <c r="C236" s="40">
        <f>52*40</f>
        <v>2080</v>
      </c>
    </row>
    <row r="237" spans="1:3" ht="15.75">
      <c r="A237" s="11" t="s">
        <v>173</v>
      </c>
      <c r="B237" s="76"/>
      <c r="C237" s="40">
        <f>-B237*8</f>
        <v>0</v>
      </c>
    </row>
    <row r="238" spans="1:3" ht="15.75">
      <c r="A238" s="11" t="s">
        <v>174</v>
      </c>
      <c r="B238" s="76"/>
      <c r="C238" s="40">
        <f>-B238*8</f>
        <v>0</v>
      </c>
    </row>
    <row r="239" spans="1:3" ht="15.75">
      <c r="A239" s="11" t="s">
        <v>171</v>
      </c>
      <c r="B239" s="76"/>
      <c r="C239" s="40">
        <f>-B239*8</f>
        <v>0</v>
      </c>
    </row>
    <row r="240" spans="1:3" ht="15.75">
      <c r="A240" s="11" t="s">
        <v>172</v>
      </c>
      <c r="B240" s="76"/>
      <c r="C240" s="40">
        <f>-B240*8</f>
        <v>0</v>
      </c>
    </row>
    <row r="241" spans="1:3" ht="15.75">
      <c r="A241" s="12" t="s">
        <v>32</v>
      </c>
      <c r="B241" s="40"/>
      <c r="C241" s="40">
        <f>SUM(C236:C240)</f>
        <v>2080</v>
      </c>
    </row>
  </sheetData>
  <sheetProtection password="DB79" sheet="1" objects="1" scenarios="1"/>
  <mergeCells count="35">
    <mergeCell ref="B220:C220"/>
    <mergeCell ref="B81:F81"/>
    <mergeCell ref="B106:C106"/>
    <mergeCell ref="B138:F138"/>
    <mergeCell ref="B163:C163"/>
    <mergeCell ref="B196:F196"/>
    <mergeCell ref="B197:F197"/>
    <mergeCell ref="B198:F198"/>
    <mergeCell ref="B199:F199"/>
    <mergeCell ref="B83:F83"/>
    <mergeCell ref="B195:F195"/>
    <mergeCell ref="B140:F140"/>
    <mergeCell ref="B141:F141"/>
    <mergeCell ref="B142:F142"/>
    <mergeCell ref="E6:F6"/>
    <mergeCell ref="E7:F7"/>
    <mergeCell ref="A6:D6"/>
    <mergeCell ref="B24:F24"/>
    <mergeCell ref="A7:D7"/>
    <mergeCell ref="A2:F2"/>
    <mergeCell ref="A3:D3"/>
    <mergeCell ref="A4:D4"/>
    <mergeCell ref="A5:D5"/>
    <mergeCell ref="E3:F3"/>
    <mergeCell ref="E4:F4"/>
    <mergeCell ref="E5:F5"/>
    <mergeCell ref="B84:F84"/>
    <mergeCell ref="B85:F85"/>
    <mergeCell ref="B139:F139"/>
    <mergeCell ref="B25:F25"/>
    <mergeCell ref="B26:F26"/>
    <mergeCell ref="B27:F27"/>
    <mergeCell ref="B82:F82"/>
    <mergeCell ref="B28:F28"/>
    <mergeCell ref="B49:C49"/>
  </mergeCells>
  <hyperlinks>
    <hyperlink ref="E4:F4" location="'Assumptions (2)'!B18" display="Click here to go there!"/>
    <hyperlink ref="E5:F5" location="'Assumptions (2)'!B75" display="Click here to go there!"/>
    <hyperlink ref="E6:F6" location="'Assumptions (2)'!B132" display="Click here to go there!"/>
    <hyperlink ref="E7:F7" location="'Assumptions (2)'!B189" display="Click here to go there!"/>
    <hyperlink ref="E3:F3" location="'Assumptions (2)'!B11" display="Click here to go there!"/>
  </hyperlinks>
  <printOptions/>
  <pageMargins left="0.75" right="0.59" top="1" bottom="1" header="0.5" footer="0.5"/>
  <pageSetup horizontalDpi="300" verticalDpi="300" orientation="landscape" scale="80" r:id="rId3"/>
  <headerFooter alignWithMargins="0">
    <oddFooter>&amp;L&amp;"Arial,Italic"NPower Service Model:  Sample Assumptions&amp;R&amp;"Arial,Italic"&amp;D, Page &amp;P</oddFooter>
  </headerFooter>
  <rowBreaks count="1" manualBreakCount="1">
    <brk id="14" max="255" man="1"/>
  </rowBreaks>
  <legacyDrawing r:id="rId2"/>
</worksheet>
</file>

<file path=xl/worksheets/sheet3.xml><?xml version="1.0" encoding="utf-8"?>
<worksheet xmlns="http://schemas.openxmlformats.org/spreadsheetml/2006/main" xmlns:r="http://schemas.openxmlformats.org/officeDocument/2006/relationships">
  <sheetPr codeName="Sheet3"/>
  <dimension ref="A1:M156"/>
  <sheetViews>
    <sheetView zoomScale="75" zoomScaleNormal="75" workbookViewId="0" topLeftCell="A1">
      <selection activeCell="A1" sqref="A1"/>
    </sheetView>
  </sheetViews>
  <sheetFormatPr defaultColWidth="9.140625" defaultRowHeight="12.75"/>
  <cols>
    <col min="1" max="1" width="28.8515625" style="0" customWidth="1"/>
    <col min="2" max="13" width="15.7109375" style="0" customWidth="1"/>
  </cols>
  <sheetData>
    <row r="1" spans="1:11" s="27" customFormat="1" ht="23.25">
      <c r="A1" s="128" t="s">
        <v>192</v>
      </c>
      <c r="B1" s="129"/>
      <c r="C1" s="129"/>
      <c r="D1" s="129"/>
      <c r="E1" s="129"/>
      <c r="F1" s="130"/>
      <c r="G1" s="130"/>
      <c r="H1"/>
      <c r="I1"/>
      <c r="J1"/>
      <c r="K1"/>
    </row>
    <row r="3" spans="1:7" s="67" customFormat="1" ht="36" customHeight="1">
      <c r="A3" s="476" t="s">
        <v>116</v>
      </c>
      <c r="B3" s="477"/>
      <c r="C3" s="477"/>
      <c r="D3" s="477"/>
      <c r="E3" s="477"/>
      <c r="F3" s="477"/>
      <c r="G3" s="477"/>
    </row>
    <row r="4" spans="1:2" ht="15">
      <c r="A4" s="503" t="s">
        <v>42</v>
      </c>
      <c r="B4" s="503"/>
    </row>
    <row r="5" spans="1:2" ht="15">
      <c r="A5" s="504" t="s">
        <v>43</v>
      </c>
      <c r="B5" s="504"/>
    </row>
    <row r="6" spans="1:2" ht="15">
      <c r="A6" s="505" t="s">
        <v>44</v>
      </c>
      <c r="B6" s="505"/>
    </row>
    <row r="7" spans="1:2" ht="15">
      <c r="A7" s="502" t="s">
        <v>45</v>
      </c>
      <c r="B7" s="502"/>
    </row>
    <row r="9" spans="1:5" ht="20.25">
      <c r="A9" s="34" t="s">
        <v>21</v>
      </c>
      <c r="B9" s="37"/>
      <c r="C9" s="37"/>
      <c r="D9" s="37"/>
      <c r="E9" s="29"/>
    </row>
    <row r="10" spans="1:5" ht="15">
      <c r="A10" s="31" t="s">
        <v>24</v>
      </c>
      <c r="B10" s="37"/>
      <c r="C10" s="37"/>
      <c r="D10" s="37"/>
      <c r="E10" s="29"/>
    </row>
    <row r="11" spans="1:5" s="1" customFormat="1" ht="28.5">
      <c r="A11" s="89" t="s">
        <v>22</v>
      </c>
      <c r="B11" s="90" t="s">
        <v>0</v>
      </c>
      <c r="C11" s="91" t="s">
        <v>3</v>
      </c>
      <c r="D11" s="99" t="s">
        <v>23</v>
      </c>
      <c r="E11" s="241" t="s">
        <v>16</v>
      </c>
    </row>
    <row r="12" spans="1:5" ht="15">
      <c r="A12" s="92" t="s">
        <v>6</v>
      </c>
      <c r="B12" s="93">
        <f>Assumptions!$B$13</f>
        <v>0</v>
      </c>
      <c r="C12" s="142">
        <f>Assumptions!$B$18</f>
        <v>0</v>
      </c>
      <c r="D12" s="143">
        <f>+C12*B12</f>
        <v>0</v>
      </c>
      <c r="E12" s="242">
        <f>+B12-D12</f>
        <v>0</v>
      </c>
    </row>
    <row r="13" spans="1:5" ht="15">
      <c r="A13" s="92" t="s">
        <v>7</v>
      </c>
      <c r="B13" s="93">
        <f>Assumptions!$C$13</f>
        <v>0</v>
      </c>
      <c r="C13" s="142">
        <f>Assumptions!$C$18</f>
        <v>0</v>
      </c>
      <c r="D13" s="135">
        <f>+C13*B13</f>
        <v>0</v>
      </c>
      <c r="E13" s="242">
        <f>+B13-D13</f>
        <v>0</v>
      </c>
    </row>
    <row r="14" spans="1:5" ht="15">
      <c r="A14" s="92" t="s">
        <v>8</v>
      </c>
      <c r="B14" s="93">
        <f>Assumptions!$D$13</f>
        <v>0</v>
      </c>
      <c r="C14" s="142">
        <f>Assumptions!$D$18</f>
        <v>0</v>
      </c>
      <c r="D14" s="135">
        <f>+C14*B14</f>
        <v>0</v>
      </c>
      <c r="E14" s="242">
        <f>+B14-D14</f>
        <v>0</v>
      </c>
    </row>
    <row r="15" spans="1:5" ht="15">
      <c r="A15" s="92" t="s">
        <v>9</v>
      </c>
      <c r="B15" s="93">
        <f>Assumptions!$E$13</f>
        <v>0</v>
      </c>
      <c r="C15" s="142">
        <f>Assumptions!$E$18</f>
        <v>0</v>
      </c>
      <c r="D15" s="135">
        <f>+C15*B15</f>
        <v>0</v>
      </c>
      <c r="E15" s="242">
        <f>+B15-D15</f>
        <v>0</v>
      </c>
    </row>
    <row r="16" spans="1:5" ht="15" thickBot="1">
      <c r="A16" s="137" t="s">
        <v>2</v>
      </c>
      <c r="B16" s="138">
        <f>SUM(B12:B15)</f>
        <v>0</v>
      </c>
      <c r="C16" s="139"/>
      <c r="D16" s="141">
        <f>SUM(D12:D15)</f>
        <v>0</v>
      </c>
      <c r="E16" s="243">
        <f>SUM(E12:E15)</f>
        <v>0</v>
      </c>
    </row>
    <row r="17" spans="2:8" ht="15.75">
      <c r="B17" s="1"/>
      <c r="C17" s="1"/>
      <c r="D17" s="1"/>
      <c r="E17" s="1"/>
      <c r="H17" s="2"/>
    </row>
    <row r="18" spans="1:11" ht="15">
      <c r="A18" s="31" t="s">
        <v>4</v>
      </c>
      <c r="B18" s="37"/>
      <c r="C18" s="37"/>
      <c r="D18" s="37"/>
      <c r="E18" s="37"/>
      <c r="F18" s="37"/>
      <c r="G18" s="29"/>
      <c r="H18" s="29"/>
      <c r="I18" s="29"/>
      <c r="J18" s="29"/>
      <c r="K18" s="29"/>
    </row>
    <row r="19" spans="1:12" s="1" customFormat="1" ht="15.75">
      <c r="A19" s="89"/>
      <c r="B19" s="90" t="s">
        <v>6</v>
      </c>
      <c r="C19" s="91" t="s">
        <v>7</v>
      </c>
      <c r="D19" s="91" t="s">
        <v>8</v>
      </c>
      <c r="E19" s="90" t="s">
        <v>9</v>
      </c>
      <c r="F19" s="97" t="s">
        <v>16</v>
      </c>
      <c r="H19" s="2"/>
      <c r="I19" s="2"/>
      <c r="J19" s="2"/>
      <c r="K19" s="2"/>
      <c r="L19" s="2"/>
    </row>
    <row r="20" spans="1:11" ht="15.75">
      <c r="A20" s="95" t="s">
        <v>149</v>
      </c>
      <c r="B20" s="93"/>
      <c r="C20" s="133"/>
      <c r="D20" s="134"/>
      <c r="E20" s="132"/>
      <c r="F20" s="135"/>
      <c r="G20" s="39"/>
      <c r="H20" s="4"/>
      <c r="I20" s="4"/>
      <c r="J20" s="6"/>
      <c r="K20" s="6"/>
    </row>
    <row r="21" spans="1:11" ht="15.75">
      <c r="A21" s="92" t="s">
        <v>177</v>
      </c>
      <c r="B21" s="93">
        <f>+Assumptions!B21</f>
        <v>0</v>
      </c>
      <c r="C21" s="93">
        <f>+Assumptions!C21</f>
        <v>0</v>
      </c>
      <c r="D21" s="93">
        <f>+Assumptions!D21</f>
        <v>0</v>
      </c>
      <c r="E21" s="93">
        <f>+Assumptions!E21</f>
        <v>0</v>
      </c>
      <c r="F21" s="143">
        <f>+Assumptions!F21</f>
        <v>0</v>
      </c>
      <c r="G21" s="39"/>
      <c r="H21" s="3"/>
      <c r="I21" s="3"/>
      <c r="J21" s="5"/>
      <c r="K21" s="5"/>
    </row>
    <row r="22" spans="1:11" ht="16.5" thickBot="1">
      <c r="A22" s="101" t="s">
        <v>199</v>
      </c>
      <c r="B22" s="238">
        <f>+Assumptions!B22</f>
        <v>0</v>
      </c>
      <c r="C22" s="238">
        <f>+Assumptions!C22</f>
        <v>0</v>
      </c>
      <c r="D22" s="238">
        <f>+Assumptions!D22</f>
        <v>0</v>
      </c>
      <c r="E22" s="238">
        <f>+Assumptions!E22</f>
        <v>0</v>
      </c>
      <c r="F22" s="240">
        <f>+Assumptions!F22</f>
        <v>0</v>
      </c>
      <c r="G22" s="39"/>
      <c r="H22" s="3"/>
      <c r="I22" s="3"/>
      <c r="J22" s="5"/>
      <c r="K22" s="5"/>
    </row>
    <row r="23" spans="1:11" ht="15">
      <c r="A23" s="95" t="s">
        <v>136</v>
      </c>
      <c r="B23" s="93"/>
      <c r="C23" s="136"/>
      <c r="D23" s="134"/>
      <c r="E23" s="132"/>
      <c r="F23" s="94"/>
      <c r="G23" s="239" t="s">
        <v>2</v>
      </c>
      <c r="H23" s="3"/>
      <c r="I23" s="3"/>
      <c r="J23" s="5"/>
      <c r="K23" s="5"/>
    </row>
    <row r="24" spans="1:11" ht="15.75">
      <c r="A24" s="92" t="s">
        <v>177</v>
      </c>
      <c r="B24" s="452">
        <f>+B21*D12</f>
        <v>0</v>
      </c>
      <c r="C24" s="453">
        <f>+C21*D13</f>
        <v>0</v>
      </c>
      <c r="D24" s="453">
        <f>+D21*D14</f>
        <v>0</v>
      </c>
      <c r="E24" s="454">
        <f>+E21*D15</f>
        <v>0</v>
      </c>
      <c r="F24" s="453">
        <f>+F21*Assumptions!F20</f>
        <v>0</v>
      </c>
      <c r="G24" s="455">
        <f>SUM(B24:F24)</f>
        <v>0</v>
      </c>
      <c r="H24" s="3"/>
      <c r="I24" s="3"/>
      <c r="J24" s="5"/>
      <c r="K24" s="5"/>
    </row>
    <row r="25" spans="1:11" ht="15.75">
      <c r="A25" s="92" t="s">
        <v>199</v>
      </c>
      <c r="B25" s="452">
        <f>+B22*D12</f>
        <v>0</v>
      </c>
      <c r="C25" s="453">
        <f>+C22*D13</f>
        <v>0</v>
      </c>
      <c r="D25" s="453">
        <f>+D22*D14</f>
        <v>0</v>
      </c>
      <c r="E25" s="454">
        <f>+E22*D15</f>
        <v>0</v>
      </c>
      <c r="F25" s="453">
        <f>+F22*Assumptions!F20</f>
        <v>0</v>
      </c>
      <c r="G25" s="455">
        <f>SUM(B25:F25)</f>
        <v>0</v>
      </c>
      <c r="H25" s="4"/>
      <c r="I25" s="4"/>
      <c r="J25" s="6"/>
      <c r="K25" s="6"/>
    </row>
    <row r="26" spans="1:11" ht="16.5" thickBot="1">
      <c r="A26" s="137" t="s">
        <v>2</v>
      </c>
      <c r="B26" s="456">
        <f aca="true" t="shared" si="0" ref="B26:G26">SUM(B24:B25)</f>
        <v>0</v>
      </c>
      <c r="C26" s="456">
        <f t="shared" si="0"/>
        <v>0</v>
      </c>
      <c r="D26" s="456">
        <f t="shared" si="0"/>
        <v>0</v>
      </c>
      <c r="E26" s="456">
        <f t="shared" si="0"/>
        <v>0</v>
      </c>
      <c r="F26" s="456">
        <f t="shared" si="0"/>
        <v>0</v>
      </c>
      <c r="G26" s="457">
        <f t="shared" si="0"/>
        <v>0</v>
      </c>
      <c r="H26" s="3"/>
      <c r="I26" s="3"/>
      <c r="J26" s="5"/>
      <c r="K26" s="5"/>
    </row>
    <row r="27" spans="5:8" s="11" customFormat="1" ht="15.75">
      <c r="E27" s="17"/>
      <c r="H27" s="16"/>
    </row>
    <row r="28" spans="1:7" ht="15">
      <c r="A28" s="31" t="s">
        <v>5</v>
      </c>
      <c r="B28" s="37"/>
      <c r="C28" s="37"/>
      <c r="D28" s="37"/>
      <c r="E28" s="37"/>
      <c r="F28" s="37"/>
      <c r="G28" s="37"/>
    </row>
    <row r="29" spans="1:7" ht="14.25">
      <c r="A29" s="255"/>
      <c r="B29" s="494" t="s">
        <v>150</v>
      </c>
      <c r="C29" s="495"/>
      <c r="D29" s="495"/>
      <c r="E29" s="495"/>
      <c r="F29" s="495"/>
      <c r="G29" s="236"/>
    </row>
    <row r="30" spans="1:7" s="1" customFormat="1" ht="14.25">
      <c r="A30" s="89" t="s">
        <v>127</v>
      </c>
      <c r="B30" s="90" t="s">
        <v>6</v>
      </c>
      <c r="C30" s="91" t="s">
        <v>7</v>
      </c>
      <c r="D30" s="91" t="s">
        <v>8</v>
      </c>
      <c r="E30" s="90" t="s">
        <v>9</v>
      </c>
      <c r="F30" s="91"/>
      <c r="G30" s="97" t="s">
        <v>2</v>
      </c>
    </row>
    <row r="31" spans="1:7" ht="15">
      <c r="A31" s="92" t="str">
        <f>"1.  "&amp;Assumptions!B24</f>
        <v>1.  </v>
      </c>
      <c r="B31" s="93">
        <f>+$D$12*Assumptions!B29/100</f>
        <v>0</v>
      </c>
      <c r="C31" s="93">
        <f>+$D$13*Assumptions!C29/100</f>
        <v>0</v>
      </c>
      <c r="D31" s="93">
        <f>+$D$14*Assumptions!D29/100</f>
        <v>0</v>
      </c>
      <c r="E31" s="93">
        <f>+$D$15*Assumptions!E29/100</f>
        <v>0</v>
      </c>
      <c r="F31" s="93"/>
      <c r="G31" s="135">
        <f>SUM(B31:E31)</f>
        <v>0</v>
      </c>
    </row>
    <row r="32" spans="1:7" ht="15">
      <c r="A32" s="92" t="str">
        <f>"2.  "&amp;Assumptions!B25</f>
        <v>2.  </v>
      </c>
      <c r="B32" s="93">
        <f>+$D$12*Assumptions!B30/100</f>
        <v>0</v>
      </c>
      <c r="C32" s="93">
        <f>+$D$13*Assumptions!C30/100</f>
        <v>0</v>
      </c>
      <c r="D32" s="93">
        <f>+$D$14*Assumptions!D30/100</f>
        <v>0</v>
      </c>
      <c r="E32" s="93">
        <f>+$D$15*Assumptions!E30/100</f>
        <v>0</v>
      </c>
      <c r="F32" s="93"/>
      <c r="G32" s="135">
        <f>SUM(B32:E32)</f>
        <v>0</v>
      </c>
    </row>
    <row r="33" spans="1:7" ht="15">
      <c r="A33" s="92" t="str">
        <f>"3.  "&amp;Assumptions!B26</f>
        <v>3.  </v>
      </c>
      <c r="B33" s="93">
        <f>+$D$12*Assumptions!B31/100</f>
        <v>0</v>
      </c>
      <c r="C33" s="93">
        <f>+$D$13*Assumptions!C31/100</f>
        <v>0</v>
      </c>
      <c r="D33" s="93">
        <f>+$D$14*Assumptions!D31/100</f>
        <v>0</v>
      </c>
      <c r="E33" s="93">
        <f>+$D$15*Assumptions!E31/100</f>
        <v>0</v>
      </c>
      <c r="F33" s="93"/>
      <c r="G33" s="135">
        <f>SUM(B33:E33)</f>
        <v>0</v>
      </c>
    </row>
    <row r="34" spans="1:7" ht="15">
      <c r="A34" s="92" t="str">
        <f>"4.  "&amp;Assumptions!B27</f>
        <v>4.  </v>
      </c>
      <c r="B34" s="93">
        <f>+$D$12*Assumptions!B32/100</f>
        <v>0</v>
      </c>
      <c r="C34" s="93">
        <f>+$D$13*Assumptions!C32/100</f>
        <v>0</v>
      </c>
      <c r="D34" s="93">
        <f>+$D$14*Assumptions!D32/100</f>
        <v>0</v>
      </c>
      <c r="E34" s="93">
        <f>+$D$15*Assumptions!E32/100</f>
        <v>0</v>
      </c>
      <c r="F34" s="93"/>
      <c r="G34" s="135">
        <f>SUM(B34:E34)</f>
        <v>0</v>
      </c>
    </row>
    <row r="35" spans="1:7" ht="15">
      <c r="A35" s="92" t="str">
        <f>"5.  "&amp;Assumptions!B28</f>
        <v>5.  </v>
      </c>
      <c r="B35" s="93">
        <f>+$D$12*Assumptions!B33/100</f>
        <v>0</v>
      </c>
      <c r="C35" s="93">
        <f>+$D$13*Assumptions!C33/100</f>
        <v>0</v>
      </c>
      <c r="D35" s="93">
        <f>+$D$14*Assumptions!D33/100</f>
        <v>0</v>
      </c>
      <c r="E35" s="93">
        <f>+$D$15*Assumptions!E33/100</f>
        <v>0</v>
      </c>
      <c r="F35" s="93"/>
      <c r="G35" s="135">
        <f>SUM(B35:E35)</f>
        <v>0</v>
      </c>
    </row>
    <row r="36" spans="1:7" ht="15" thickBot="1">
      <c r="A36" s="137" t="s">
        <v>2</v>
      </c>
      <c r="B36" s="172">
        <f aca="true" t="shared" si="1" ref="B36:G36">SUM(B31:B35)</f>
        <v>0</v>
      </c>
      <c r="C36" s="172">
        <f t="shared" si="1"/>
        <v>0</v>
      </c>
      <c r="D36" s="172">
        <f t="shared" si="1"/>
        <v>0</v>
      </c>
      <c r="E36" s="172">
        <f t="shared" si="1"/>
        <v>0</v>
      </c>
      <c r="F36" s="172"/>
      <c r="G36" s="141">
        <f t="shared" si="1"/>
        <v>0</v>
      </c>
    </row>
    <row r="37" spans="1:7" ht="14.25">
      <c r="A37" s="255"/>
      <c r="B37" s="494" t="s">
        <v>151</v>
      </c>
      <c r="C37" s="495"/>
      <c r="D37" s="495"/>
      <c r="E37" s="495"/>
      <c r="F37" s="495"/>
      <c r="G37" s="236"/>
    </row>
    <row r="38" spans="1:7" ht="14.25">
      <c r="A38" s="89" t="s">
        <v>127</v>
      </c>
      <c r="B38" s="90" t="s">
        <v>6</v>
      </c>
      <c r="C38" s="91" t="s">
        <v>7</v>
      </c>
      <c r="D38" s="91" t="s">
        <v>8</v>
      </c>
      <c r="E38" s="90" t="s">
        <v>9</v>
      </c>
      <c r="F38" s="91" t="s">
        <v>16</v>
      </c>
      <c r="G38" s="97" t="s">
        <v>2</v>
      </c>
    </row>
    <row r="39" spans="1:7" ht="15">
      <c r="A39" s="92" t="str">
        <f>"1.  "&amp;Assumptions!B24</f>
        <v>1.  </v>
      </c>
      <c r="B39" s="93">
        <f>+B31*Assumptions!B34</f>
        <v>0</v>
      </c>
      <c r="C39" s="93">
        <f>+C31*Assumptions!C34</f>
        <v>0</v>
      </c>
      <c r="D39" s="93">
        <f>+D31*Assumptions!D34</f>
        <v>0</v>
      </c>
      <c r="E39" s="93">
        <f>+E31*Assumptions!E34</f>
        <v>0</v>
      </c>
      <c r="F39" s="93">
        <f>+Assumptions!F34</f>
        <v>0</v>
      </c>
      <c r="G39" s="135">
        <f>SUM(B39:F39)</f>
        <v>0</v>
      </c>
    </row>
    <row r="40" spans="1:7" ht="15">
      <c r="A40" s="92" t="str">
        <f>"2.  "&amp;Assumptions!B25</f>
        <v>2.  </v>
      </c>
      <c r="B40" s="93">
        <f>+B32*Assumptions!B35</f>
        <v>0</v>
      </c>
      <c r="C40" s="93">
        <f>+C32*Assumptions!C35</f>
        <v>0</v>
      </c>
      <c r="D40" s="93">
        <f>+D32*Assumptions!D35</f>
        <v>0</v>
      </c>
      <c r="E40" s="93">
        <f>+E32*Assumptions!E35</f>
        <v>0</v>
      </c>
      <c r="F40" s="93">
        <f>+Assumptions!F35</f>
        <v>0</v>
      </c>
      <c r="G40" s="135">
        <f>SUM(B40:F40)</f>
        <v>0</v>
      </c>
    </row>
    <row r="41" spans="1:7" ht="15">
      <c r="A41" s="92" t="str">
        <f>"3.  "&amp;Assumptions!B26</f>
        <v>3.  </v>
      </c>
      <c r="B41" s="93">
        <f>+B33*Assumptions!B36</f>
        <v>0</v>
      </c>
      <c r="C41" s="93">
        <f>+C33*Assumptions!C36</f>
        <v>0</v>
      </c>
      <c r="D41" s="93">
        <f>+D33*Assumptions!D36</f>
        <v>0</v>
      </c>
      <c r="E41" s="93">
        <f>+E33*Assumptions!E36</f>
        <v>0</v>
      </c>
      <c r="F41" s="93">
        <f>+Assumptions!F36</f>
        <v>0</v>
      </c>
      <c r="G41" s="135">
        <f>SUM(B41:F41)</f>
        <v>0</v>
      </c>
    </row>
    <row r="42" spans="1:7" ht="15">
      <c r="A42" s="92" t="str">
        <f>"4.  "&amp;Assumptions!B27</f>
        <v>4.  </v>
      </c>
      <c r="B42" s="93">
        <f>+B34*Assumptions!B37</f>
        <v>0</v>
      </c>
      <c r="C42" s="93">
        <f>+C34*Assumptions!C37</f>
        <v>0</v>
      </c>
      <c r="D42" s="93">
        <f>+D34*Assumptions!D37</f>
        <v>0</v>
      </c>
      <c r="E42" s="93">
        <f>+E34*Assumptions!E37</f>
        <v>0</v>
      </c>
      <c r="F42" s="93">
        <f>+Assumptions!F37</f>
        <v>0</v>
      </c>
      <c r="G42" s="135">
        <f>SUM(B42:F42)</f>
        <v>0</v>
      </c>
    </row>
    <row r="43" spans="1:7" ht="15">
      <c r="A43" s="92" t="str">
        <f>"5.  "&amp;Assumptions!B28</f>
        <v>5.  </v>
      </c>
      <c r="B43" s="93">
        <f>+B35*Assumptions!B38</f>
        <v>0</v>
      </c>
      <c r="C43" s="93">
        <f>+C35*Assumptions!C38</f>
        <v>0</v>
      </c>
      <c r="D43" s="93">
        <f>+D35*Assumptions!D38</f>
        <v>0</v>
      </c>
      <c r="E43" s="93">
        <f>+E35*Assumptions!E38</f>
        <v>0</v>
      </c>
      <c r="F43" s="93">
        <f>+Assumptions!F38</f>
        <v>0</v>
      </c>
      <c r="G43" s="135">
        <f>SUM(B43:F43)</f>
        <v>0</v>
      </c>
    </row>
    <row r="44" spans="1:7" ht="15" thickBot="1">
      <c r="A44" s="137" t="s">
        <v>2</v>
      </c>
      <c r="B44" s="172">
        <f aca="true" t="shared" si="2" ref="B44:G44">SUM(B39:B43)</f>
        <v>0</v>
      </c>
      <c r="C44" s="172">
        <f t="shared" si="2"/>
        <v>0</v>
      </c>
      <c r="D44" s="172">
        <f t="shared" si="2"/>
        <v>0</v>
      </c>
      <c r="E44" s="172">
        <f t="shared" si="2"/>
        <v>0</v>
      </c>
      <c r="F44" s="172">
        <f t="shared" si="2"/>
        <v>0</v>
      </c>
      <c r="G44" s="141">
        <f t="shared" si="2"/>
        <v>0</v>
      </c>
    </row>
    <row r="45" spans="1:7" ht="14.25">
      <c r="A45" s="166"/>
      <c r="B45" s="175"/>
      <c r="C45" s="175"/>
      <c r="D45" s="175"/>
      <c r="E45" s="175"/>
      <c r="F45" s="175"/>
      <c r="G45" s="175"/>
    </row>
    <row r="47" spans="1:5" ht="20.25">
      <c r="A47" s="49" t="s">
        <v>33</v>
      </c>
      <c r="B47" s="69"/>
      <c r="C47" s="69"/>
      <c r="D47" s="69"/>
      <c r="E47" s="29"/>
    </row>
    <row r="48" spans="1:5" ht="15">
      <c r="A48" s="52" t="s">
        <v>24</v>
      </c>
      <c r="B48" s="69"/>
      <c r="C48" s="69"/>
      <c r="D48" s="69"/>
      <c r="E48" s="29"/>
    </row>
    <row r="49" spans="1:13" s="1" customFormat="1" ht="28.5">
      <c r="A49" s="105" t="s">
        <v>22</v>
      </c>
      <c r="B49" s="90" t="s">
        <v>0</v>
      </c>
      <c r="C49" s="91" t="s">
        <v>3</v>
      </c>
      <c r="D49" s="106" t="s">
        <v>23</v>
      </c>
      <c r="E49" s="241" t="s">
        <v>16</v>
      </c>
      <c r="H49"/>
      <c r="I49"/>
      <c r="J49"/>
      <c r="K49"/>
      <c r="L49"/>
      <c r="M49"/>
    </row>
    <row r="50" spans="1:13" ht="15">
      <c r="A50" s="107" t="s">
        <v>6</v>
      </c>
      <c r="B50" s="93">
        <f>Assumptions!$B$13</f>
        <v>0</v>
      </c>
      <c r="C50" s="142">
        <f>+Assumptions!B75</f>
        <v>0</v>
      </c>
      <c r="D50" s="144">
        <f>+C50*B50</f>
        <v>0</v>
      </c>
      <c r="E50" s="242">
        <f>+B50-D50</f>
        <v>0</v>
      </c>
      <c r="K50" s="1"/>
      <c r="L50" s="1"/>
      <c r="M50" s="1"/>
    </row>
    <row r="51" spans="1:5" ht="15">
      <c r="A51" s="107" t="s">
        <v>7</v>
      </c>
      <c r="B51" s="93">
        <f>Assumptions!$C$13</f>
        <v>0</v>
      </c>
      <c r="C51" s="142">
        <f>+Assumptions!C75</f>
        <v>0</v>
      </c>
      <c r="D51" s="145">
        <f>+C51*B51</f>
        <v>0</v>
      </c>
      <c r="E51" s="242">
        <f>+B51-D51</f>
        <v>0</v>
      </c>
    </row>
    <row r="52" spans="1:5" ht="15">
      <c r="A52" s="107" t="s">
        <v>8</v>
      </c>
      <c r="B52" s="93">
        <f>Assumptions!$D$13</f>
        <v>0</v>
      </c>
      <c r="C52" s="142">
        <f>+Assumptions!D75</f>
        <v>0</v>
      </c>
      <c r="D52" s="145">
        <f>+C52*B52</f>
        <v>0</v>
      </c>
      <c r="E52" s="242">
        <f>+B52-D52</f>
        <v>0</v>
      </c>
    </row>
    <row r="53" spans="1:5" ht="15">
      <c r="A53" s="107" t="s">
        <v>9</v>
      </c>
      <c r="B53" s="93">
        <f>Assumptions!$E$13</f>
        <v>0</v>
      </c>
      <c r="C53" s="142">
        <f>+Assumptions!E75</f>
        <v>0</v>
      </c>
      <c r="D53" s="145">
        <f>+C53*B53</f>
        <v>0</v>
      </c>
      <c r="E53" s="242">
        <f>+B53-D53</f>
        <v>0</v>
      </c>
    </row>
    <row r="54" spans="1:5" ht="15" thickBot="1">
      <c r="A54" s="146" t="s">
        <v>2</v>
      </c>
      <c r="B54" s="147">
        <f>SUM(B50:B53)</f>
        <v>0</v>
      </c>
      <c r="C54" s="148"/>
      <c r="D54" s="149">
        <f>SUM(D50:D53)</f>
        <v>0</v>
      </c>
      <c r="E54" s="243">
        <f>SUM(E50:E53)</f>
        <v>0</v>
      </c>
    </row>
    <row r="55" spans="2:5" ht="12.75">
      <c r="B55" s="1"/>
      <c r="C55" s="1"/>
      <c r="D55" s="1"/>
      <c r="E55" s="1"/>
    </row>
    <row r="56" spans="1:7" ht="15">
      <c r="A56" s="52" t="s">
        <v>4</v>
      </c>
      <c r="B56" s="69"/>
      <c r="C56" s="69"/>
      <c r="D56" s="69"/>
      <c r="E56" s="69"/>
      <c r="F56" s="69"/>
      <c r="G56" s="29"/>
    </row>
    <row r="57" spans="1:11" ht="14.25">
      <c r="A57" s="105"/>
      <c r="B57" s="90" t="s">
        <v>6</v>
      </c>
      <c r="C57" s="91" t="s">
        <v>7</v>
      </c>
      <c r="D57" s="91" t="s">
        <v>8</v>
      </c>
      <c r="E57" s="90" t="s">
        <v>9</v>
      </c>
      <c r="F57" s="118" t="s">
        <v>16</v>
      </c>
      <c r="G57" s="1"/>
      <c r="K57" s="29"/>
    </row>
    <row r="58" spans="1:13" ht="15.75">
      <c r="A58" s="120" t="s">
        <v>149</v>
      </c>
      <c r="B58" s="93"/>
      <c r="C58" s="133"/>
      <c r="D58" s="134"/>
      <c r="E58" s="132"/>
      <c r="F58" s="145"/>
      <c r="G58" s="39"/>
      <c r="K58" s="2"/>
      <c r="L58" s="2"/>
      <c r="M58" s="1"/>
    </row>
    <row r="59" spans="1:11" ht="15.75">
      <c r="A59" s="107" t="s">
        <v>177</v>
      </c>
      <c r="B59" s="93">
        <f>+Assumptions!B78</f>
        <v>0</v>
      </c>
      <c r="C59" s="93">
        <f>+Assumptions!C78</f>
        <v>0</v>
      </c>
      <c r="D59" s="93">
        <f>+Assumptions!D78</f>
        <v>0</v>
      </c>
      <c r="E59" s="93">
        <f>+Assumptions!E78</f>
        <v>0</v>
      </c>
      <c r="F59" s="144">
        <f>+Assumptions!F78</f>
        <v>0</v>
      </c>
      <c r="G59" s="39"/>
      <c r="K59" s="6"/>
    </row>
    <row r="60" spans="1:11" ht="16.5" thickBot="1">
      <c r="A60" s="420" t="s">
        <v>199</v>
      </c>
      <c r="B60" s="93">
        <f>+Assumptions!B79</f>
        <v>0</v>
      </c>
      <c r="C60" s="93">
        <f>+Assumptions!C79</f>
        <v>0</v>
      </c>
      <c r="D60" s="93">
        <f>+Assumptions!D79</f>
        <v>0</v>
      </c>
      <c r="E60" s="93">
        <f>+Assumptions!E79</f>
        <v>0</v>
      </c>
      <c r="F60" s="253">
        <f>+Assumptions!F79</f>
        <v>0</v>
      </c>
      <c r="G60" s="39"/>
      <c r="K60" s="5"/>
    </row>
    <row r="61" spans="1:11" ht="15">
      <c r="A61" s="244" t="s">
        <v>136</v>
      </c>
      <c r="B61" s="245"/>
      <c r="C61" s="246"/>
      <c r="D61" s="247"/>
      <c r="E61" s="248"/>
      <c r="F61" s="249"/>
      <c r="G61" s="250" t="s">
        <v>2</v>
      </c>
      <c r="K61" s="5"/>
    </row>
    <row r="62" spans="1:11" ht="15.75">
      <c r="A62" s="107" t="s">
        <v>177</v>
      </c>
      <c r="B62" s="93">
        <f>+B59*D50</f>
        <v>0</v>
      </c>
      <c r="C62" s="136">
        <f>+C59*D51</f>
        <v>0</v>
      </c>
      <c r="D62" s="134">
        <f>+D59*D52</f>
        <v>0</v>
      </c>
      <c r="E62" s="132">
        <f>+E59*D53</f>
        <v>0</v>
      </c>
      <c r="F62" s="94">
        <f>+F59*Assumptions!F77</f>
        <v>0</v>
      </c>
      <c r="G62" s="251">
        <f>SUM(B62:F62)</f>
        <v>0</v>
      </c>
      <c r="K62" s="5"/>
    </row>
    <row r="63" spans="1:11" ht="15.75">
      <c r="A63" s="107" t="s">
        <v>199</v>
      </c>
      <c r="B63" s="93">
        <f>+B60*D50</f>
        <v>0</v>
      </c>
      <c r="C63" s="133">
        <f>+C60*D51</f>
        <v>0</v>
      </c>
      <c r="D63" s="134">
        <f>+D60*D52</f>
        <v>0</v>
      </c>
      <c r="E63" s="132">
        <f>+E60*D53</f>
        <v>0</v>
      </c>
      <c r="F63" s="94">
        <f>+F60*Assumptions!F77</f>
        <v>0</v>
      </c>
      <c r="G63" s="251">
        <f>SUM(B63:F63)</f>
        <v>0</v>
      </c>
      <c r="K63" s="6"/>
    </row>
    <row r="64" spans="1:11" ht="16.5" thickBot="1">
      <c r="A64" s="146" t="s">
        <v>2</v>
      </c>
      <c r="B64" s="147">
        <f aca="true" t="shared" si="3" ref="B64:G64">SUM(B62:B63)</f>
        <v>0</v>
      </c>
      <c r="C64" s="147">
        <f t="shared" si="3"/>
        <v>0</v>
      </c>
      <c r="D64" s="147">
        <f t="shared" si="3"/>
        <v>0</v>
      </c>
      <c r="E64" s="147">
        <f t="shared" si="3"/>
        <v>0</v>
      </c>
      <c r="F64" s="147">
        <f t="shared" si="3"/>
        <v>0</v>
      </c>
      <c r="G64" s="252">
        <f t="shared" si="3"/>
        <v>0</v>
      </c>
      <c r="K64" s="5"/>
    </row>
    <row r="65" spans="1:13" ht="15.75">
      <c r="A65" s="11"/>
      <c r="B65" s="11"/>
      <c r="C65" s="11"/>
      <c r="D65" s="11"/>
      <c r="E65" s="17"/>
      <c r="F65" s="11"/>
      <c r="G65" s="11"/>
      <c r="K65" s="11"/>
      <c r="L65" s="11"/>
      <c r="M65" s="11"/>
    </row>
    <row r="66" spans="1:13" ht="15">
      <c r="A66" s="52" t="s">
        <v>5</v>
      </c>
      <c r="B66" s="69"/>
      <c r="C66" s="69"/>
      <c r="D66" s="69"/>
      <c r="E66" s="69"/>
      <c r="F66" s="69"/>
      <c r="G66" s="69"/>
      <c r="K66" s="29"/>
      <c r="L66" s="29"/>
      <c r="M66" s="29"/>
    </row>
    <row r="67" spans="1:13" ht="15.75">
      <c r="A67" s="254"/>
      <c r="B67" s="494" t="s">
        <v>150</v>
      </c>
      <c r="C67" s="495"/>
      <c r="D67" s="495"/>
      <c r="E67" s="495"/>
      <c r="F67" s="495"/>
      <c r="G67" s="232"/>
      <c r="K67" s="500"/>
      <c r="L67" s="501"/>
      <c r="M67" s="501"/>
    </row>
    <row r="68" spans="1:13" ht="15.75">
      <c r="A68" s="105" t="s">
        <v>127</v>
      </c>
      <c r="B68" s="90" t="s">
        <v>6</v>
      </c>
      <c r="C68" s="91" t="s">
        <v>7</v>
      </c>
      <c r="D68" s="91" t="s">
        <v>8</v>
      </c>
      <c r="E68" s="90" t="s">
        <v>9</v>
      </c>
      <c r="F68" s="91"/>
      <c r="G68" s="118" t="s">
        <v>2</v>
      </c>
      <c r="K68" s="13"/>
      <c r="L68" s="38"/>
      <c r="M68" s="38"/>
    </row>
    <row r="69" spans="1:13" ht="15.75">
      <c r="A69" s="107" t="str">
        <f>"1.  "&amp;Assumptions!B81</f>
        <v>1.  </v>
      </c>
      <c r="B69" s="93">
        <f>+$D$50*Assumptions!B86/100</f>
        <v>0</v>
      </c>
      <c r="C69" s="132">
        <f>+$D$51*Assumptions!C86/100</f>
        <v>0</v>
      </c>
      <c r="D69" s="132">
        <f>+$D$52*Assumptions!D86/100</f>
        <v>0</v>
      </c>
      <c r="E69" s="132">
        <f>+$D$53*Assumptions!E86/100</f>
        <v>0</v>
      </c>
      <c r="F69" s="94"/>
      <c r="G69" s="145">
        <f>SUM(B69:E69)</f>
        <v>0</v>
      </c>
      <c r="K69" s="43"/>
      <c r="L69" s="46"/>
      <c r="M69" s="43"/>
    </row>
    <row r="70" spans="1:13" ht="15.75">
      <c r="A70" s="107" t="str">
        <f>"2.  "&amp;Assumptions!B82</f>
        <v>2.  </v>
      </c>
      <c r="B70" s="93">
        <f>+$D$50*Assumptions!B87/100</f>
        <v>0</v>
      </c>
      <c r="C70" s="132">
        <f>+$D$51*Assumptions!C87/100</f>
        <v>0</v>
      </c>
      <c r="D70" s="132">
        <f>+$D$52*Assumptions!D87/100</f>
        <v>0</v>
      </c>
      <c r="E70" s="132">
        <f>+$D$53*Assumptions!E87/100</f>
        <v>0</v>
      </c>
      <c r="F70" s="94"/>
      <c r="G70" s="145">
        <f>SUM(B70:E70)</f>
        <v>0</v>
      </c>
      <c r="K70" s="42"/>
      <c r="L70" s="46"/>
      <c r="M70" s="43"/>
    </row>
    <row r="71" spans="1:13" ht="15.75">
      <c r="A71" s="107" t="str">
        <f>"3.  "&amp;Assumptions!B83</f>
        <v>3.  </v>
      </c>
      <c r="B71" s="93">
        <f>+$D$50*Assumptions!B88/100</f>
        <v>0</v>
      </c>
      <c r="C71" s="132">
        <f>+$D$51*Assumptions!C88/100</f>
        <v>0</v>
      </c>
      <c r="D71" s="132">
        <f>+$D$52*Assumptions!D88/100</f>
        <v>0</v>
      </c>
      <c r="E71" s="132">
        <f>+$D$53*Assumptions!E88/100</f>
        <v>0</v>
      </c>
      <c r="F71" s="94"/>
      <c r="G71" s="145">
        <f>SUM(B71:E71)</f>
        <v>0</v>
      </c>
      <c r="K71" s="42"/>
      <c r="L71" s="46"/>
      <c r="M71" s="43"/>
    </row>
    <row r="72" spans="1:13" ht="15.75">
      <c r="A72" s="107" t="str">
        <f>"4.  "&amp;Assumptions!B84</f>
        <v>4.  </v>
      </c>
      <c r="B72" s="93">
        <f>+$D$50*Assumptions!B89/100</f>
        <v>0</v>
      </c>
      <c r="C72" s="132">
        <f>+$D$51*Assumptions!C89/100</f>
        <v>0</v>
      </c>
      <c r="D72" s="132">
        <f>+$D$52*Assumptions!D89/100</f>
        <v>0</v>
      </c>
      <c r="E72" s="132">
        <f>+$D$53*Assumptions!E89/100</f>
        <v>0</v>
      </c>
      <c r="F72" s="94"/>
      <c r="G72" s="145">
        <f>SUM(B72:E72)</f>
        <v>0</v>
      </c>
      <c r="K72" s="42"/>
      <c r="L72" s="46"/>
      <c r="M72" s="43"/>
    </row>
    <row r="73" spans="1:13" ht="15.75">
      <c r="A73" s="107" t="str">
        <f>"5.  "&amp;Assumptions!B85</f>
        <v>5.  </v>
      </c>
      <c r="B73" s="93">
        <f>+$D$50*Assumptions!B90/100</f>
        <v>0</v>
      </c>
      <c r="C73" s="132">
        <f>+$D$51*Assumptions!C90/100</f>
        <v>0</v>
      </c>
      <c r="D73" s="132">
        <f>+$D$52*Assumptions!D90/100</f>
        <v>0</v>
      </c>
      <c r="E73" s="132">
        <f>+$D$53*Assumptions!E90/100</f>
        <v>0</v>
      </c>
      <c r="F73" s="94"/>
      <c r="G73" s="145">
        <f>SUM(B73:E73)</f>
        <v>0</v>
      </c>
      <c r="K73" s="42"/>
      <c r="L73" s="46"/>
      <c r="M73" s="43"/>
    </row>
    <row r="74" spans="1:13" ht="16.5" thickBot="1">
      <c r="A74" s="146" t="s">
        <v>2</v>
      </c>
      <c r="B74" s="182">
        <f aca="true" t="shared" si="4" ref="B74:G74">SUM(B69:B73)</f>
        <v>0</v>
      </c>
      <c r="C74" s="182">
        <f t="shared" si="4"/>
        <v>0</v>
      </c>
      <c r="D74" s="182">
        <f t="shared" si="4"/>
        <v>0</v>
      </c>
      <c r="E74" s="182">
        <f t="shared" si="4"/>
        <v>0</v>
      </c>
      <c r="F74" s="182"/>
      <c r="G74" s="149">
        <f t="shared" si="4"/>
        <v>0</v>
      </c>
      <c r="K74" s="43"/>
      <c r="L74" s="46"/>
      <c r="M74" s="43"/>
    </row>
    <row r="75" spans="1:13" ht="15.75">
      <c r="A75" s="277"/>
      <c r="B75" s="496" t="s">
        <v>151</v>
      </c>
      <c r="C75" s="497"/>
      <c r="D75" s="497"/>
      <c r="E75" s="497"/>
      <c r="F75" s="497"/>
      <c r="G75" s="234"/>
      <c r="K75" s="43"/>
      <c r="L75" s="46"/>
      <c r="M75" s="43"/>
    </row>
    <row r="76" spans="1:13" ht="15.75">
      <c r="A76" s="105" t="s">
        <v>127</v>
      </c>
      <c r="B76" s="90" t="s">
        <v>6</v>
      </c>
      <c r="C76" s="91" t="s">
        <v>7</v>
      </c>
      <c r="D76" s="91" t="s">
        <v>8</v>
      </c>
      <c r="E76" s="90" t="s">
        <v>9</v>
      </c>
      <c r="F76" s="91" t="s">
        <v>16</v>
      </c>
      <c r="G76" s="118" t="s">
        <v>2</v>
      </c>
      <c r="K76" s="43"/>
      <c r="L76" s="46"/>
      <c r="M76" s="43"/>
    </row>
    <row r="77" spans="1:13" ht="15.75">
      <c r="A77" s="107" t="str">
        <f>"1.  "&amp;Assumptions!B81</f>
        <v>1.  </v>
      </c>
      <c r="B77" s="93">
        <f>+B69*Assumptions!B91</f>
        <v>0</v>
      </c>
      <c r="C77" s="93">
        <f>+C69*Assumptions!C91</f>
        <v>0</v>
      </c>
      <c r="D77" s="93">
        <f>+D69*Assumptions!D91</f>
        <v>0</v>
      </c>
      <c r="E77" s="93">
        <f>+E69*Assumptions!E91</f>
        <v>0</v>
      </c>
      <c r="F77" s="93">
        <f>+Assumptions!F91</f>
        <v>0</v>
      </c>
      <c r="G77" s="145">
        <f>SUM(B77:F77)</f>
        <v>0</v>
      </c>
      <c r="K77" s="43"/>
      <c r="L77" s="46"/>
      <c r="M77" s="43"/>
    </row>
    <row r="78" spans="1:13" ht="15.75">
      <c r="A78" s="107" t="str">
        <f>"2.  "&amp;Assumptions!B82</f>
        <v>2.  </v>
      </c>
      <c r="B78" s="93">
        <f>+B70*Assumptions!B92</f>
        <v>0</v>
      </c>
      <c r="C78" s="93">
        <f>+C70*Assumptions!C92</f>
        <v>0</v>
      </c>
      <c r="D78" s="93">
        <f>+D70*Assumptions!D92</f>
        <v>0</v>
      </c>
      <c r="E78" s="93">
        <f>+E70*Assumptions!E92</f>
        <v>0</v>
      </c>
      <c r="F78" s="93">
        <f>+Assumptions!F92</f>
        <v>0</v>
      </c>
      <c r="G78" s="145">
        <f>SUM(B78:F78)</f>
        <v>0</v>
      </c>
      <c r="K78" s="43"/>
      <c r="L78" s="46"/>
      <c r="M78" s="43"/>
    </row>
    <row r="79" spans="1:13" ht="15.75">
      <c r="A79" s="107" t="str">
        <f>"3.  "&amp;Assumptions!B83</f>
        <v>3.  </v>
      </c>
      <c r="B79" s="93">
        <f>+B71*Assumptions!B93</f>
        <v>0</v>
      </c>
      <c r="C79" s="93">
        <f>+C71*Assumptions!C93</f>
        <v>0</v>
      </c>
      <c r="D79" s="93">
        <f>+D71*Assumptions!D93</f>
        <v>0</v>
      </c>
      <c r="E79" s="93">
        <f>+E71*Assumptions!E93</f>
        <v>0</v>
      </c>
      <c r="F79" s="93">
        <f>+Assumptions!F93</f>
        <v>0</v>
      </c>
      <c r="G79" s="145">
        <f>SUM(B79:F79)</f>
        <v>0</v>
      </c>
      <c r="K79" s="43"/>
      <c r="L79" s="46"/>
      <c r="M79" s="43"/>
    </row>
    <row r="80" spans="1:13" ht="15.75">
      <c r="A80" s="107" t="str">
        <f>"4.  "&amp;Assumptions!B84</f>
        <v>4.  </v>
      </c>
      <c r="B80" s="93">
        <f>+B72*Assumptions!B94</f>
        <v>0</v>
      </c>
      <c r="C80" s="93">
        <f>+C72*Assumptions!C94</f>
        <v>0</v>
      </c>
      <c r="D80" s="93">
        <f>+D72*Assumptions!D94</f>
        <v>0</v>
      </c>
      <c r="E80" s="93">
        <f>+E72*Assumptions!E94</f>
        <v>0</v>
      </c>
      <c r="F80" s="93">
        <f>+Assumptions!F94</f>
        <v>0</v>
      </c>
      <c r="G80" s="145">
        <f>SUM(B80:F80)</f>
        <v>0</v>
      </c>
      <c r="K80" s="43"/>
      <c r="L80" s="46"/>
      <c r="M80" s="43"/>
    </row>
    <row r="81" spans="1:13" ht="15.75">
      <c r="A81" s="107" t="str">
        <f>"5.  "&amp;Assumptions!B85</f>
        <v>5.  </v>
      </c>
      <c r="B81" s="93">
        <f>+B73*Assumptions!B95</f>
        <v>0</v>
      </c>
      <c r="C81" s="93">
        <f>+C73*Assumptions!C95</f>
        <v>0</v>
      </c>
      <c r="D81" s="93">
        <f>+D73*Assumptions!D95</f>
        <v>0</v>
      </c>
      <c r="E81" s="93">
        <f>+E73*Assumptions!E95</f>
        <v>0</v>
      </c>
      <c r="F81" s="93">
        <f>+Assumptions!F95</f>
        <v>0</v>
      </c>
      <c r="G81" s="145">
        <f>SUM(B81:F81)</f>
        <v>0</v>
      </c>
      <c r="K81" s="43"/>
      <c r="L81" s="46"/>
      <c r="M81" s="43"/>
    </row>
    <row r="82" spans="1:13" ht="16.5" thickBot="1">
      <c r="A82" s="146" t="s">
        <v>2</v>
      </c>
      <c r="B82" s="182">
        <f aca="true" t="shared" si="5" ref="B82:G82">SUM(B77:B81)</f>
        <v>0</v>
      </c>
      <c r="C82" s="182">
        <f t="shared" si="5"/>
        <v>0</v>
      </c>
      <c r="D82" s="182">
        <f t="shared" si="5"/>
        <v>0</v>
      </c>
      <c r="E82" s="182">
        <f t="shared" si="5"/>
        <v>0</v>
      </c>
      <c r="F82" s="182">
        <f t="shared" si="5"/>
        <v>0</v>
      </c>
      <c r="G82" s="149">
        <f t="shared" si="5"/>
        <v>0</v>
      </c>
      <c r="K82" s="43"/>
      <c r="L82" s="46"/>
      <c r="M82" s="43"/>
    </row>
    <row r="84" spans="1:5" ht="20.25">
      <c r="A84" s="55" t="s">
        <v>34</v>
      </c>
      <c r="B84" s="78"/>
      <c r="C84" s="78"/>
      <c r="D84" s="78"/>
      <c r="E84" s="29"/>
    </row>
    <row r="85" spans="1:5" ht="15">
      <c r="A85" s="58" t="s">
        <v>24</v>
      </c>
      <c r="B85" s="78"/>
      <c r="C85" s="78"/>
      <c r="D85" s="78"/>
      <c r="E85" s="29"/>
    </row>
    <row r="86" spans="1:7" ht="28.5">
      <c r="A86" s="112" t="s">
        <v>22</v>
      </c>
      <c r="B86" s="90" t="s">
        <v>0</v>
      </c>
      <c r="C86" s="91" t="s">
        <v>3</v>
      </c>
      <c r="D86" s="115" t="s">
        <v>23</v>
      </c>
      <c r="E86" s="241" t="s">
        <v>16</v>
      </c>
      <c r="F86" s="1"/>
      <c r="G86" s="1"/>
    </row>
    <row r="87" spans="1:5" ht="15">
      <c r="A87" s="113" t="s">
        <v>6</v>
      </c>
      <c r="B87" s="93">
        <f>Assumptions!$B$13</f>
        <v>0</v>
      </c>
      <c r="C87" s="142">
        <f>+Assumptions!B132</f>
        <v>0</v>
      </c>
      <c r="D87" s="151">
        <f>+C87*B87</f>
        <v>0</v>
      </c>
      <c r="E87" s="242">
        <f>+B87-D87</f>
        <v>0</v>
      </c>
    </row>
    <row r="88" spans="1:11" ht="15">
      <c r="A88" s="113" t="s">
        <v>7</v>
      </c>
      <c r="B88" s="93">
        <f>Assumptions!$C$13</f>
        <v>0</v>
      </c>
      <c r="C88" s="142">
        <f>+Assumptions!C132</f>
        <v>0</v>
      </c>
      <c r="D88" s="152">
        <f>+C88*B88</f>
        <v>0</v>
      </c>
      <c r="E88" s="242">
        <f>+B88-D88</f>
        <v>0</v>
      </c>
      <c r="K88" s="29"/>
    </row>
    <row r="89" spans="1:13" ht="15.75">
      <c r="A89" s="113" t="s">
        <v>8</v>
      </c>
      <c r="B89" s="93">
        <f>Assumptions!$D$13</f>
        <v>0</v>
      </c>
      <c r="C89" s="142">
        <f>+Assumptions!D132</f>
        <v>0</v>
      </c>
      <c r="D89" s="152">
        <f>+C89*B89</f>
        <v>0</v>
      </c>
      <c r="E89" s="242">
        <f>+B89-D89</f>
        <v>0</v>
      </c>
      <c r="K89" s="2"/>
      <c r="L89" s="2"/>
      <c r="M89" s="1"/>
    </row>
    <row r="90" spans="1:11" ht="15">
      <c r="A90" s="113" t="s">
        <v>9</v>
      </c>
      <c r="B90" s="93">
        <f>Assumptions!$E$13</f>
        <v>0</v>
      </c>
      <c r="C90" s="142">
        <f>+Assumptions!E132</f>
        <v>0</v>
      </c>
      <c r="D90" s="152">
        <f>+C90*B90</f>
        <v>0</v>
      </c>
      <c r="E90" s="242">
        <f>+B90-D90</f>
        <v>0</v>
      </c>
      <c r="K90" s="6"/>
    </row>
    <row r="91" spans="1:11" ht="15" thickBot="1">
      <c r="A91" s="153" t="s">
        <v>2</v>
      </c>
      <c r="B91" s="154">
        <f>SUM(B87:B90)</f>
        <v>0</v>
      </c>
      <c r="C91" s="155"/>
      <c r="D91" s="156">
        <f>SUM(D87:D90)</f>
        <v>0</v>
      </c>
      <c r="E91" s="243">
        <f>SUM(E87:E90)</f>
        <v>0</v>
      </c>
      <c r="K91" s="5"/>
    </row>
    <row r="92" spans="2:11" ht="12.75">
      <c r="B92" s="1"/>
      <c r="C92" s="1"/>
      <c r="D92" s="1"/>
      <c r="E92" s="1"/>
      <c r="K92" s="5"/>
    </row>
    <row r="93" spans="1:11" ht="15">
      <c r="A93" s="58" t="s">
        <v>4</v>
      </c>
      <c r="B93" s="78"/>
      <c r="C93" s="78"/>
      <c r="D93" s="78"/>
      <c r="E93" s="78"/>
      <c r="F93" s="78"/>
      <c r="G93" s="29"/>
      <c r="K93" s="5"/>
    </row>
    <row r="94" spans="1:11" ht="14.25">
      <c r="A94" s="112"/>
      <c r="B94" s="90" t="s">
        <v>6</v>
      </c>
      <c r="C94" s="91" t="s">
        <v>7</v>
      </c>
      <c r="D94" s="91" t="s">
        <v>8</v>
      </c>
      <c r="E94" s="90" t="s">
        <v>9</v>
      </c>
      <c r="F94" s="110" t="s">
        <v>16</v>
      </c>
      <c r="G94" s="1"/>
      <c r="K94" s="6"/>
    </row>
    <row r="95" spans="1:11" ht="15.75">
      <c r="A95" s="114" t="s">
        <v>149</v>
      </c>
      <c r="B95" s="93"/>
      <c r="C95" s="133"/>
      <c r="D95" s="134"/>
      <c r="E95" s="132"/>
      <c r="F95" s="152"/>
      <c r="G95" s="39"/>
      <c r="K95" s="5"/>
    </row>
    <row r="96" spans="1:13" ht="15.75">
      <c r="A96" s="113" t="s">
        <v>177</v>
      </c>
      <c r="B96" s="93">
        <f>+Assumptions!B135</f>
        <v>0</v>
      </c>
      <c r="C96" s="93">
        <f>+Assumptions!C135</f>
        <v>0</v>
      </c>
      <c r="D96" s="93">
        <f>+Assumptions!D135</f>
        <v>0</v>
      </c>
      <c r="E96" s="93">
        <f>+Assumptions!E135</f>
        <v>0</v>
      </c>
      <c r="F96" s="151">
        <f>+Assumptions!F135</f>
        <v>0</v>
      </c>
      <c r="G96" s="39"/>
      <c r="K96" s="11"/>
      <c r="L96" s="11"/>
      <c r="M96" s="11"/>
    </row>
    <row r="97" spans="1:7" ht="16.5" thickBot="1">
      <c r="A97" s="421" t="s">
        <v>199</v>
      </c>
      <c r="B97" s="93">
        <f>+Assumptions!B136</f>
        <v>0</v>
      </c>
      <c r="C97" s="93">
        <f>+Assumptions!C136</f>
        <v>0</v>
      </c>
      <c r="D97" s="93">
        <f>+Assumptions!D136</f>
        <v>0</v>
      </c>
      <c r="E97" s="93">
        <f>+Assumptions!E136</f>
        <v>0</v>
      </c>
      <c r="F97" s="278">
        <f>+Assumptions!F136</f>
        <v>0</v>
      </c>
      <c r="G97" s="39"/>
    </row>
    <row r="98" spans="1:7" ht="15">
      <c r="A98" s="256" t="s">
        <v>136</v>
      </c>
      <c r="B98" s="257"/>
      <c r="C98" s="258"/>
      <c r="D98" s="259"/>
      <c r="E98" s="260"/>
      <c r="F98" s="261"/>
      <c r="G98" s="262" t="s">
        <v>2</v>
      </c>
    </row>
    <row r="99" spans="1:13" s="70" customFormat="1" ht="15.75">
      <c r="A99" s="113" t="s">
        <v>177</v>
      </c>
      <c r="B99" s="93">
        <f>+B96*D87</f>
        <v>0</v>
      </c>
      <c r="C99" s="136">
        <f>+C96*D88</f>
        <v>0</v>
      </c>
      <c r="D99" s="134">
        <f>+D96*D89</f>
        <v>0</v>
      </c>
      <c r="E99" s="132">
        <f>+E96*D90</f>
        <v>0</v>
      </c>
      <c r="F99" s="94">
        <f>+F96*Assumptions!F134</f>
        <v>0</v>
      </c>
      <c r="G99" s="263">
        <f>SUM(B99:F99)</f>
        <v>0</v>
      </c>
      <c r="K99"/>
      <c r="L99"/>
      <c r="M99"/>
    </row>
    <row r="100" spans="1:7" ht="15.75">
      <c r="A100" s="113" t="s">
        <v>199</v>
      </c>
      <c r="B100" s="93">
        <f>+B97*D87</f>
        <v>0</v>
      </c>
      <c r="C100" s="133">
        <f>+C97*D88</f>
        <v>0</v>
      </c>
      <c r="D100" s="134">
        <f>+D97*D89</f>
        <v>0</v>
      </c>
      <c r="E100" s="132">
        <f>+E97*D90</f>
        <v>0</v>
      </c>
      <c r="F100" s="94">
        <f>+F97*Assumptions!F134</f>
        <v>0</v>
      </c>
      <c r="G100" s="263">
        <f>SUM(B100:F100)</f>
        <v>0</v>
      </c>
    </row>
    <row r="101" spans="1:7" ht="16.5" thickBot="1">
      <c r="A101" s="153" t="s">
        <v>2</v>
      </c>
      <c r="B101" s="154">
        <f aca="true" t="shared" si="6" ref="B101:G101">SUM(B99:B100)</f>
        <v>0</v>
      </c>
      <c r="C101" s="154">
        <f t="shared" si="6"/>
        <v>0</v>
      </c>
      <c r="D101" s="154">
        <f t="shared" si="6"/>
        <v>0</v>
      </c>
      <c r="E101" s="154">
        <f t="shared" si="6"/>
        <v>0</v>
      </c>
      <c r="F101" s="154">
        <f t="shared" si="6"/>
        <v>0</v>
      </c>
      <c r="G101" s="264">
        <f t="shared" si="6"/>
        <v>0</v>
      </c>
    </row>
    <row r="102" spans="1:7" ht="15.75">
      <c r="A102" s="11"/>
      <c r="B102" s="11"/>
      <c r="C102" s="11"/>
      <c r="D102" s="11"/>
      <c r="E102" s="17"/>
      <c r="F102" s="11"/>
      <c r="G102" s="11"/>
    </row>
    <row r="103" spans="1:7" ht="15">
      <c r="A103" s="58" t="s">
        <v>5</v>
      </c>
      <c r="B103" s="78"/>
      <c r="C103" s="78"/>
      <c r="D103" s="78"/>
      <c r="E103" s="78"/>
      <c r="F103" s="78"/>
      <c r="G103" s="78"/>
    </row>
    <row r="104" spans="1:7" ht="14.25">
      <c r="A104" s="265"/>
      <c r="B104" s="494" t="s">
        <v>150</v>
      </c>
      <c r="C104" s="495"/>
      <c r="D104" s="495"/>
      <c r="E104" s="495"/>
      <c r="F104" s="495"/>
      <c r="G104" s="235"/>
    </row>
    <row r="105" spans="1:7" ht="14.25">
      <c r="A105" s="112" t="s">
        <v>127</v>
      </c>
      <c r="B105" s="90" t="s">
        <v>6</v>
      </c>
      <c r="C105" s="91" t="s">
        <v>7</v>
      </c>
      <c r="D105" s="91" t="s">
        <v>8</v>
      </c>
      <c r="E105" s="90" t="s">
        <v>9</v>
      </c>
      <c r="F105" s="91"/>
      <c r="G105" s="110" t="s">
        <v>2</v>
      </c>
    </row>
    <row r="106" spans="1:7" ht="15">
      <c r="A106" s="113" t="str">
        <f>"1.  "&amp;Assumptions!B138</f>
        <v>1.  </v>
      </c>
      <c r="B106" s="93">
        <f>+$D$87*Assumptions!B143/100</f>
        <v>0</v>
      </c>
      <c r="C106" s="132">
        <f>+$D$88*Assumptions!C143/100</f>
        <v>0</v>
      </c>
      <c r="D106" s="132">
        <f>+$D$89*Assumptions!D143/100</f>
        <v>0</v>
      </c>
      <c r="E106" s="132">
        <f>+$D$90*Assumptions!E143/100</f>
        <v>0</v>
      </c>
      <c r="F106" s="94"/>
      <c r="G106" s="152">
        <f>SUM(B106:E106)</f>
        <v>0</v>
      </c>
    </row>
    <row r="107" spans="1:7" ht="15">
      <c r="A107" s="113" t="str">
        <f>"2.  "&amp;Assumptions!B139</f>
        <v>2.  </v>
      </c>
      <c r="B107" s="93">
        <f>+$D$87*Assumptions!B144/100</f>
        <v>0</v>
      </c>
      <c r="C107" s="132">
        <f>+$D$88*Assumptions!C144/100</f>
        <v>0</v>
      </c>
      <c r="D107" s="132">
        <f>+$D$89*Assumptions!D144/100</f>
        <v>0</v>
      </c>
      <c r="E107" s="132">
        <f>+$D$90*Assumptions!E144/100</f>
        <v>0</v>
      </c>
      <c r="F107" s="94"/>
      <c r="G107" s="152">
        <f>SUM(B107:E107)</f>
        <v>0</v>
      </c>
    </row>
    <row r="108" spans="1:7" ht="15">
      <c r="A108" s="113" t="str">
        <f>"3.  "&amp;Assumptions!B140</f>
        <v>3.  </v>
      </c>
      <c r="B108" s="93">
        <f>+$D$87*Assumptions!B145/100</f>
        <v>0</v>
      </c>
      <c r="C108" s="132">
        <f>+$D$88*Assumptions!C145/100</f>
        <v>0</v>
      </c>
      <c r="D108" s="132">
        <f>+$D$89*Assumptions!D145/100</f>
        <v>0</v>
      </c>
      <c r="E108" s="132">
        <f>+$D$90*Assumptions!E145/100</f>
        <v>0</v>
      </c>
      <c r="F108" s="94"/>
      <c r="G108" s="152">
        <f>SUM(B108:E108)</f>
        <v>0</v>
      </c>
    </row>
    <row r="109" spans="1:7" ht="15">
      <c r="A109" s="113" t="str">
        <f>"4.  "&amp;Assumptions!B141</f>
        <v>4.  </v>
      </c>
      <c r="B109" s="93">
        <f>+$D$87*Assumptions!B146/100</f>
        <v>0</v>
      </c>
      <c r="C109" s="132">
        <f>+$D$88*Assumptions!C146/100</f>
        <v>0</v>
      </c>
      <c r="D109" s="132">
        <f>+$D$89*Assumptions!D146/100</f>
        <v>0</v>
      </c>
      <c r="E109" s="132">
        <f>+$D$90*Assumptions!E146/100</f>
        <v>0</v>
      </c>
      <c r="F109" s="94"/>
      <c r="G109" s="152">
        <f>SUM(B109:E109)</f>
        <v>0</v>
      </c>
    </row>
    <row r="110" spans="1:7" ht="15">
      <c r="A110" s="113" t="str">
        <f>"5.  "&amp;Assumptions!B142</f>
        <v>5.  </v>
      </c>
      <c r="B110" s="93">
        <f>+$D$87*Assumptions!B147/100</f>
        <v>0</v>
      </c>
      <c r="C110" s="132">
        <f>+$D$88*Assumptions!C147/100</f>
        <v>0</v>
      </c>
      <c r="D110" s="132">
        <f>+$D$89*Assumptions!D147/100</f>
        <v>0</v>
      </c>
      <c r="E110" s="132">
        <f>+$D$90*Assumptions!E147/100</f>
        <v>0</v>
      </c>
      <c r="F110" s="94"/>
      <c r="G110" s="152">
        <f>SUM(B110:E110)</f>
        <v>0</v>
      </c>
    </row>
    <row r="111" spans="1:13" ht="15" thickBot="1">
      <c r="A111" s="153" t="s">
        <v>2</v>
      </c>
      <c r="B111" s="157">
        <f aca="true" t="shared" si="7" ref="B111:G111">SUM(B106:B110)</f>
        <v>0</v>
      </c>
      <c r="C111" s="157">
        <f t="shared" si="7"/>
        <v>0</v>
      </c>
      <c r="D111" s="157">
        <f t="shared" si="7"/>
        <v>0</v>
      </c>
      <c r="E111" s="157">
        <f t="shared" si="7"/>
        <v>0</v>
      </c>
      <c r="F111" s="157"/>
      <c r="G111" s="156">
        <f t="shared" si="7"/>
        <v>0</v>
      </c>
      <c r="K111" s="1"/>
      <c r="L111" s="1"/>
      <c r="M111" s="1"/>
    </row>
    <row r="112" spans="1:13" ht="14.25">
      <c r="A112" s="279"/>
      <c r="B112" s="498" t="s">
        <v>151</v>
      </c>
      <c r="C112" s="499"/>
      <c r="D112" s="499"/>
      <c r="E112" s="499"/>
      <c r="F112" s="499"/>
      <c r="G112" s="237"/>
      <c r="K112" s="1"/>
      <c r="L112" s="1"/>
      <c r="M112" s="1"/>
    </row>
    <row r="113" spans="1:13" ht="14.25">
      <c r="A113" s="112" t="s">
        <v>127</v>
      </c>
      <c r="B113" s="90" t="s">
        <v>6</v>
      </c>
      <c r="C113" s="91" t="s">
        <v>7</v>
      </c>
      <c r="D113" s="91" t="s">
        <v>8</v>
      </c>
      <c r="E113" s="90" t="s">
        <v>9</v>
      </c>
      <c r="F113" s="91" t="s">
        <v>16</v>
      </c>
      <c r="G113" s="110" t="s">
        <v>2</v>
      </c>
      <c r="K113" s="1"/>
      <c r="L113" s="1"/>
      <c r="M113" s="1"/>
    </row>
    <row r="114" spans="1:13" ht="15">
      <c r="A114" s="113" t="str">
        <f>"1.  "&amp;Assumptions!B138</f>
        <v>1.  </v>
      </c>
      <c r="B114" s="93">
        <f>+B106*Assumptions!B148</f>
        <v>0</v>
      </c>
      <c r="C114" s="93">
        <f>+C106*Assumptions!C148</f>
        <v>0</v>
      </c>
      <c r="D114" s="93">
        <f>+D106*Assumptions!D148</f>
        <v>0</v>
      </c>
      <c r="E114" s="93">
        <f>+E106*Assumptions!E148</f>
        <v>0</v>
      </c>
      <c r="F114" s="93">
        <f>+Assumptions!F148</f>
        <v>0</v>
      </c>
      <c r="G114" s="152">
        <f>SUM(B114:F114)</f>
        <v>0</v>
      </c>
      <c r="K114" s="1"/>
      <c r="L114" s="1"/>
      <c r="M114" s="1"/>
    </row>
    <row r="115" spans="1:13" ht="15">
      <c r="A115" s="113" t="str">
        <f>"2.  "&amp;Assumptions!B139</f>
        <v>2.  </v>
      </c>
      <c r="B115" s="93">
        <f>+B107*Assumptions!B149</f>
        <v>0</v>
      </c>
      <c r="C115" s="93">
        <f>+C107*Assumptions!C149</f>
        <v>0</v>
      </c>
      <c r="D115" s="93">
        <f>+D107*Assumptions!D149</f>
        <v>0</v>
      </c>
      <c r="E115" s="93">
        <f>+E107*Assumptions!E149</f>
        <v>0</v>
      </c>
      <c r="F115" s="93">
        <f>+Assumptions!F149</f>
        <v>0</v>
      </c>
      <c r="G115" s="152">
        <f>SUM(B115:F115)</f>
        <v>0</v>
      </c>
      <c r="K115" s="1"/>
      <c r="L115" s="1"/>
      <c r="M115" s="1"/>
    </row>
    <row r="116" spans="1:13" ht="15">
      <c r="A116" s="113" t="str">
        <f>"3.  "&amp;Assumptions!B140</f>
        <v>3.  </v>
      </c>
      <c r="B116" s="93">
        <f>+B108*Assumptions!B150</f>
        <v>0</v>
      </c>
      <c r="C116" s="93">
        <f>+C108*Assumptions!C150</f>
        <v>0</v>
      </c>
      <c r="D116" s="93">
        <f>+D108*Assumptions!D150</f>
        <v>0</v>
      </c>
      <c r="E116" s="93">
        <f>+E108*Assumptions!E150</f>
        <v>0</v>
      </c>
      <c r="F116" s="93">
        <f>+Assumptions!F150</f>
        <v>0</v>
      </c>
      <c r="G116" s="152">
        <f>SUM(B116:F116)</f>
        <v>0</v>
      </c>
      <c r="K116" s="1"/>
      <c r="L116" s="1"/>
      <c r="M116" s="1"/>
    </row>
    <row r="117" spans="1:13" ht="15">
      <c r="A117" s="113" t="str">
        <f>"4.  "&amp;Assumptions!B141</f>
        <v>4.  </v>
      </c>
      <c r="B117" s="93">
        <f>+B109*Assumptions!B151</f>
        <v>0</v>
      </c>
      <c r="C117" s="93">
        <f>+C109*Assumptions!C151</f>
        <v>0</v>
      </c>
      <c r="D117" s="93">
        <f>+D109*Assumptions!D151</f>
        <v>0</v>
      </c>
      <c r="E117" s="93">
        <f>+E109*Assumptions!E151</f>
        <v>0</v>
      </c>
      <c r="F117" s="93">
        <f>+Assumptions!F151</f>
        <v>0</v>
      </c>
      <c r="G117" s="152">
        <f>SUM(B117:F117)</f>
        <v>0</v>
      </c>
      <c r="K117" s="1"/>
      <c r="L117" s="1"/>
      <c r="M117" s="1"/>
    </row>
    <row r="118" spans="1:13" ht="15">
      <c r="A118" s="113" t="str">
        <f>"5.  "&amp;Assumptions!B142</f>
        <v>5.  </v>
      </c>
      <c r="B118" s="93">
        <f>+B110*Assumptions!B152</f>
        <v>0</v>
      </c>
      <c r="C118" s="93">
        <f>+C110*Assumptions!C152</f>
        <v>0</v>
      </c>
      <c r="D118" s="93">
        <f>+D110*Assumptions!D152</f>
        <v>0</v>
      </c>
      <c r="E118" s="93">
        <f>+E110*Assumptions!E152</f>
        <v>0</v>
      </c>
      <c r="F118" s="93">
        <f>+Assumptions!F152</f>
        <v>0</v>
      </c>
      <c r="G118" s="152">
        <f>SUM(B118:F118)</f>
        <v>0</v>
      </c>
      <c r="K118" s="1"/>
      <c r="L118" s="1"/>
      <c r="M118" s="1"/>
    </row>
    <row r="119" spans="1:13" ht="15" thickBot="1">
      <c r="A119" s="153" t="s">
        <v>2</v>
      </c>
      <c r="B119" s="157">
        <f aca="true" t="shared" si="8" ref="B119:G119">SUM(B114:B118)</f>
        <v>0</v>
      </c>
      <c r="C119" s="157">
        <f t="shared" si="8"/>
        <v>0</v>
      </c>
      <c r="D119" s="157">
        <f t="shared" si="8"/>
        <v>0</v>
      </c>
      <c r="E119" s="157">
        <f t="shared" si="8"/>
        <v>0</v>
      </c>
      <c r="F119" s="157">
        <f t="shared" si="8"/>
        <v>0</v>
      </c>
      <c r="G119" s="156">
        <f t="shared" si="8"/>
        <v>0</v>
      </c>
      <c r="K119" s="1"/>
      <c r="L119" s="1"/>
      <c r="M119" s="1"/>
    </row>
    <row r="120" spans="11:13" ht="15.75">
      <c r="K120" s="2"/>
      <c r="L120" s="2"/>
      <c r="M120" s="1"/>
    </row>
    <row r="121" spans="1:11" ht="20.25">
      <c r="A121" s="61" t="s">
        <v>35</v>
      </c>
      <c r="B121" s="79"/>
      <c r="C121" s="79"/>
      <c r="D121" s="79"/>
      <c r="E121" s="29"/>
      <c r="K121" s="6"/>
    </row>
    <row r="122" spans="1:11" ht="15">
      <c r="A122" s="64" t="s">
        <v>24</v>
      </c>
      <c r="B122" s="79"/>
      <c r="C122" s="79"/>
      <c r="D122" s="79"/>
      <c r="E122" s="29"/>
      <c r="K122" s="5"/>
    </row>
    <row r="123" spans="1:11" ht="28.5">
      <c r="A123" s="122" t="s">
        <v>22</v>
      </c>
      <c r="B123" s="90" t="s">
        <v>0</v>
      </c>
      <c r="C123" s="91" t="s">
        <v>3</v>
      </c>
      <c r="D123" s="121" t="s">
        <v>23</v>
      </c>
      <c r="E123" s="241" t="s">
        <v>16</v>
      </c>
      <c r="F123" s="1"/>
      <c r="G123" s="1"/>
      <c r="K123" s="5"/>
    </row>
    <row r="124" spans="1:11" ht="15">
      <c r="A124" s="123" t="s">
        <v>6</v>
      </c>
      <c r="B124" s="93">
        <f>Assumptions!$B$13</f>
        <v>0</v>
      </c>
      <c r="C124" s="142">
        <f>+Assumptions!B189</f>
        <v>0</v>
      </c>
      <c r="D124" s="158">
        <f>+C124*B124</f>
        <v>0</v>
      </c>
      <c r="E124" s="242">
        <f>+B124-D124</f>
        <v>0</v>
      </c>
      <c r="K124" s="5"/>
    </row>
    <row r="125" spans="1:11" ht="15">
      <c r="A125" s="123" t="s">
        <v>7</v>
      </c>
      <c r="B125" s="93">
        <f>Assumptions!$C$13</f>
        <v>0</v>
      </c>
      <c r="C125" s="142">
        <f>+Assumptions!C189</f>
        <v>0</v>
      </c>
      <c r="D125" s="159">
        <f>+C125*B125</f>
        <v>0</v>
      </c>
      <c r="E125" s="242">
        <f>+B125-D125</f>
        <v>0</v>
      </c>
      <c r="K125" s="6"/>
    </row>
    <row r="126" spans="1:11" ht="15">
      <c r="A126" s="123" t="s">
        <v>8</v>
      </c>
      <c r="B126" s="93">
        <f>Assumptions!$D$13</f>
        <v>0</v>
      </c>
      <c r="C126" s="142">
        <f>+Assumptions!D189</f>
        <v>0</v>
      </c>
      <c r="D126" s="159">
        <f>+C126*B126</f>
        <v>0</v>
      </c>
      <c r="E126" s="242">
        <f>+B126-D126</f>
        <v>0</v>
      </c>
      <c r="K126" s="5"/>
    </row>
    <row r="127" spans="1:13" ht="15.75">
      <c r="A127" s="123" t="s">
        <v>9</v>
      </c>
      <c r="B127" s="93">
        <f>Assumptions!$E$13</f>
        <v>0</v>
      </c>
      <c r="C127" s="142">
        <f>+Assumptions!E189</f>
        <v>0</v>
      </c>
      <c r="D127" s="159">
        <f>+C127*B127</f>
        <v>0</v>
      </c>
      <c r="E127" s="242">
        <f>+B127-D127</f>
        <v>0</v>
      </c>
      <c r="K127" s="11"/>
      <c r="L127" s="11"/>
      <c r="M127" s="11"/>
    </row>
    <row r="128" spans="1:5" ht="15" thickBot="1">
      <c r="A128" s="160" t="s">
        <v>2</v>
      </c>
      <c r="B128" s="161">
        <f>SUM(B124:B127)</f>
        <v>0</v>
      </c>
      <c r="C128" s="162"/>
      <c r="D128" s="163">
        <f>SUM(D124:D127)</f>
        <v>0</v>
      </c>
      <c r="E128" s="243">
        <f>SUM(E124:E127)</f>
        <v>0</v>
      </c>
    </row>
    <row r="129" spans="2:5" ht="12.75">
      <c r="B129" s="1"/>
      <c r="C129" s="1"/>
      <c r="D129" s="1"/>
      <c r="E129" s="1"/>
    </row>
    <row r="130" spans="1:7" ht="15.75" customHeight="1">
      <c r="A130" s="64" t="s">
        <v>4</v>
      </c>
      <c r="B130" s="79"/>
      <c r="C130" s="79"/>
      <c r="D130" s="79"/>
      <c r="E130" s="79"/>
      <c r="F130" s="79"/>
      <c r="G130" s="29"/>
    </row>
    <row r="131" spans="1:7" ht="14.25">
      <c r="A131" s="122"/>
      <c r="B131" s="90" t="s">
        <v>6</v>
      </c>
      <c r="C131" s="91" t="s">
        <v>7</v>
      </c>
      <c r="D131" s="91" t="s">
        <v>8</v>
      </c>
      <c r="E131" s="90" t="s">
        <v>9</v>
      </c>
      <c r="F131" s="124" t="s">
        <v>16</v>
      </c>
      <c r="G131" s="1"/>
    </row>
    <row r="132" spans="1:7" ht="15.75">
      <c r="A132" s="126" t="s">
        <v>149</v>
      </c>
      <c r="B132" s="93"/>
      <c r="C132" s="133"/>
      <c r="D132" s="134"/>
      <c r="E132" s="132"/>
      <c r="F132" s="159"/>
      <c r="G132" s="39"/>
    </row>
    <row r="133" spans="1:7" ht="15.75">
      <c r="A133" s="123" t="s">
        <v>177</v>
      </c>
      <c r="B133" s="93">
        <f>+Assumptions!B192</f>
        <v>0</v>
      </c>
      <c r="C133" s="93">
        <f>+Assumptions!C192</f>
        <v>0</v>
      </c>
      <c r="D133" s="93">
        <f>+Assumptions!D192</f>
        <v>0</v>
      </c>
      <c r="E133" s="93">
        <f>+Assumptions!E192</f>
        <v>0</v>
      </c>
      <c r="F133" s="158">
        <f>+Assumptions!F192</f>
        <v>0</v>
      </c>
      <c r="G133" s="39"/>
    </row>
    <row r="134" spans="1:7" ht="16.5" thickBot="1">
      <c r="A134" s="422" t="s">
        <v>199</v>
      </c>
      <c r="B134" s="93">
        <f>+Assumptions!B193</f>
        <v>0</v>
      </c>
      <c r="C134" s="93">
        <f>+Assumptions!C193</f>
        <v>0</v>
      </c>
      <c r="D134" s="93">
        <f>+Assumptions!D193</f>
        <v>0</v>
      </c>
      <c r="E134" s="93">
        <f>+Assumptions!E193</f>
        <v>0</v>
      </c>
      <c r="F134" s="276">
        <f>+Assumptions!F193</f>
        <v>0</v>
      </c>
      <c r="G134" s="39"/>
    </row>
    <row r="135" spans="1:7" ht="15">
      <c r="A135" s="267" t="s">
        <v>136</v>
      </c>
      <c r="B135" s="268"/>
      <c r="C135" s="269"/>
      <c r="D135" s="270"/>
      <c r="E135" s="271"/>
      <c r="F135" s="272"/>
      <c r="G135" s="273" t="s">
        <v>2</v>
      </c>
    </row>
    <row r="136" spans="1:7" ht="15.75">
      <c r="A136" s="123" t="s">
        <v>177</v>
      </c>
      <c r="B136" s="93">
        <f>+B133*D124</f>
        <v>0</v>
      </c>
      <c r="C136" s="93">
        <f>+C133*D125</f>
        <v>0</v>
      </c>
      <c r="D136" s="134">
        <f>+D133*D126</f>
        <v>0</v>
      </c>
      <c r="E136" s="132">
        <f>+E133*D127</f>
        <v>0</v>
      </c>
      <c r="F136" s="94">
        <f>+F133*Assumptions!F191</f>
        <v>0</v>
      </c>
      <c r="G136" s="274">
        <f>SUM(B136:F136)</f>
        <v>0</v>
      </c>
    </row>
    <row r="137" spans="1:7" ht="15.75">
      <c r="A137" s="123" t="s">
        <v>199</v>
      </c>
      <c r="B137" s="93">
        <f>+B134*D124</f>
        <v>0</v>
      </c>
      <c r="C137" s="133">
        <f>+C134*D125</f>
        <v>0</v>
      </c>
      <c r="D137" s="134">
        <f>+D134*D126</f>
        <v>0</v>
      </c>
      <c r="E137" s="132">
        <f>+E134*D127</f>
        <v>0</v>
      </c>
      <c r="F137" s="94">
        <f>+F134*Assumptions!F191</f>
        <v>0</v>
      </c>
      <c r="G137" s="274">
        <f>SUM(B137:F137)</f>
        <v>0</v>
      </c>
    </row>
    <row r="138" spans="1:7" ht="16.5" thickBot="1">
      <c r="A138" s="160" t="s">
        <v>2</v>
      </c>
      <c r="B138" s="161">
        <f aca="true" t="shared" si="9" ref="B138:G138">SUM(B136:B137)</f>
        <v>0</v>
      </c>
      <c r="C138" s="161">
        <f t="shared" si="9"/>
        <v>0</v>
      </c>
      <c r="D138" s="161">
        <f t="shared" si="9"/>
        <v>0</v>
      </c>
      <c r="E138" s="161">
        <f t="shared" si="9"/>
        <v>0</v>
      </c>
      <c r="F138" s="161">
        <f t="shared" si="9"/>
        <v>0</v>
      </c>
      <c r="G138" s="275">
        <f t="shared" si="9"/>
        <v>0</v>
      </c>
    </row>
    <row r="139" spans="1:7" ht="15.75">
      <c r="A139" s="11"/>
      <c r="B139" s="11"/>
      <c r="C139" s="11"/>
      <c r="D139" s="11"/>
      <c r="E139" s="17"/>
      <c r="F139" s="11"/>
      <c r="G139" s="11"/>
    </row>
    <row r="140" spans="1:7" ht="15">
      <c r="A140" s="64" t="s">
        <v>5</v>
      </c>
      <c r="B140" s="79"/>
      <c r="C140" s="79"/>
      <c r="D140" s="79"/>
      <c r="E140" s="79"/>
      <c r="F140" s="79"/>
      <c r="G140" s="79"/>
    </row>
    <row r="141" spans="1:7" ht="14.25">
      <c r="A141" s="266"/>
      <c r="B141" s="494" t="s">
        <v>153</v>
      </c>
      <c r="C141" s="495"/>
      <c r="D141" s="495"/>
      <c r="E141" s="495"/>
      <c r="F141" s="495"/>
      <c r="G141" s="233"/>
    </row>
    <row r="142" spans="1:7" ht="14.25">
      <c r="A142" s="122" t="s">
        <v>127</v>
      </c>
      <c r="B142" s="90" t="s">
        <v>6</v>
      </c>
      <c r="C142" s="91" t="s">
        <v>7</v>
      </c>
      <c r="D142" s="91" t="s">
        <v>8</v>
      </c>
      <c r="E142" s="90" t="s">
        <v>9</v>
      </c>
      <c r="F142" s="91"/>
      <c r="G142" s="124" t="s">
        <v>2</v>
      </c>
    </row>
    <row r="143" spans="1:7" ht="15">
      <c r="A143" s="123" t="str">
        <f>"1.  "&amp;Assumptions!B195</f>
        <v>1.  </v>
      </c>
      <c r="B143" s="93">
        <f>+$D$124*Assumptions!B200/100</f>
        <v>0</v>
      </c>
      <c r="C143" s="132">
        <f>+$D$125*Assumptions!C200/100</f>
        <v>0</v>
      </c>
      <c r="D143" s="132">
        <f>+$D$126*Assumptions!D200/100</f>
        <v>0</v>
      </c>
      <c r="E143" s="132">
        <f>+$D$127*Assumptions!E200/100</f>
        <v>0</v>
      </c>
      <c r="F143" s="94"/>
      <c r="G143" s="159">
        <f>SUM(B143:E143)</f>
        <v>0</v>
      </c>
    </row>
    <row r="144" spans="1:7" ht="15">
      <c r="A144" s="123" t="str">
        <f>"2.  "&amp;Assumptions!B196</f>
        <v>2.  </v>
      </c>
      <c r="B144" s="93">
        <f>+$D$124*Assumptions!B201/100</f>
        <v>0</v>
      </c>
      <c r="C144" s="132">
        <f>+$D$125*Assumptions!C201/100</f>
        <v>0</v>
      </c>
      <c r="D144" s="132">
        <f>+$D$126*Assumptions!D201/100</f>
        <v>0</v>
      </c>
      <c r="E144" s="132">
        <f>+$D$127*Assumptions!E201/100</f>
        <v>0</v>
      </c>
      <c r="F144" s="94"/>
      <c r="G144" s="159">
        <f>SUM(B144:E144)</f>
        <v>0</v>
      </c>
    </row>
    <row r="145" spans="1:7" ht="15">
      <c r="A145" s="123" t="str">
        <f>"3.  "&amp;Assumptions!B197</f>
        <v>3.  </v>
      </c>
      <c r="B145" s="93">
        <f>+$D$124*Assumptions!B202/100</f>
        <v>0</v>
      </c>
      <c r="C145" s="132">
        <f>+$D$125*Assumptions!C202/100</f>
        <v>0</v>
      </c>
      <c r="D145" s="132">
        <f>+$D$126*Assumptions!D202/100</f>
        <v>0</v>
      </c>
      <c r="E145" s="132">
        <f>+$D$127*Assumptions!E202/100</f>
        <v>0</v>
      </c>
      <c r="F145" s="94"/>
      <c r="G145" s="159">
        <f>SUM(B145:E145)</f>
        <v>0</v>
      </c>
    </row>
    <row r="146" spans="1:7" ht="15">
      <c r="A146" s="123" t="str">
        <f>"4.  "&amp;Assumptions!B198</f>
        <v>4.  </v>
      </c>
      <c r="B146" s="93">
        <f>+$D$124*Assumptions!B203/100</f>
        <v>0</v>
      </c>
      <c r="C146" s="132">
        <f>+$D$125*Assumptions!C203/100</f>
        <v>0</v>
      </c>
      <c r="D146" s="132">
        <f>+$D$126*Assumptions!D203/100</f>
        <v>0</v>
      </c>
      <c r="E146" s="132">
        <f>+$D$127*Assumptions!E203/100</f>
        <v>0</v>
      </c>
      <c r="F146" s="94"/>
      <c r="G146" s="159">
        <f>SUM(B146:E146)</f>
        <v>0</v>
      </c>
    </row>
    <row r="147" spans="1:7" ht="15">
      <c r="A147" s="123" t="str">
        <f>"5.  "&amp;Assumptions!B199</f>
        <v>5.  </v>
      </c>
      <c r="B147" s="93">
        <f>+$D$124*Assumptions!B204/100</f>
        <v>0</v>
      </c>
      <c r="C147" s="132">
        <f>+$D$125*Assumptions!C204/100</f>
        <v>0</v>
      </c>
      <c r="D147" s="132">
        <f>+$D$126*Assumptions!D204/100</f>
        <v>0</v>
      </c>
      <c r="E147" s="132">
        <f>+$D$127*Assumptions!E204/100</f>
        <v>0</v>
      </c>
      <c r="F147" s="94"/>
      <c r="G147" s="159">
        <f>SUM(B147:E147)</f>
        <v>0</v>
      </c>
    </row>
    <row r="148" spans="1:7" ht="15" thickBot="1">
      <c r="A148" s="160" t="s">
        <v>2</v>
      </c>
      <c r="B148" s="197">
        <f aca="true" t="shared" si="10" ref="B148:G148">SUM(B143:B147)</f>
        <v>0</v>
      </c>
      <c r="C148" s="197">
        <f t="shared" si="10"/>
        <v>0</v>
      </c>
      <c r="D148" s="197">
        <f t="shared" si="10"/>
        <v>0</v>
      </c>
      <c r="E148" s="197">
        <f t="shared" si="10"/>
        <v>0</v>
      </c>
      <c r="F148" s="197"/>
      <c r="G148" s="163">
        <f t="shared" si="10"/>
        <v>0</v>
      </c>
    </row>
    <row r="149" spans="1:7" ht="14.25">
      <c r="A149" s="266"/>
      <c r="B149" s="494" t="s">
        <v>154</v>
      </c>
      <c r="C149" s="495"/>
      <c r="D149" s="495"/>
      <c r="E149" s="495"/>
      <c r="F149" s="495"/>
      <c r="G149" s="233"/>
    </row>
    <row r="150" spans="1:7" ht="14.25">
      <c r="A150" s="122" t="s">
        <v>127</v>
      </c>
      <c r="B150" s="90" t="s">
        <v>6</v>
      </c>
      <c r="C150" s="91" t="s">
        <v>7</v>
      </c>
      <c r="D150" s="91" t="s">
        <v>8</v>
      </c>
      <c r="E150" s="90" t="s">
        <v>9</v>
      </c>
      <c r="F150" s="91" t="s">
        <v>16</v>
      </c>
      <c r="G150" s="124" t="s">
        <v>2</v>
      </c>
    </row>
    <row r="151" spans="1:7" ht="15">
      <c r="A151" s="123" t="str">
        <f>"1.  "&amp;Assumptions!B195</f>
        <v>1.  </v>
      </c>
      <c r="B151" s="93">
        <f>+B143*Assumptions!B205</f>
        <v>0</v>
      </c>
      <c r="C151" s="93">
        <f>+C143*Assumptions!C205</f>
        <v>0</v>
      </c>
      <c r="D151" s="93">
        <f>+D143*Assumptions!D205</f>
        <v>0</v>
      </c>
      <c r="E151" s="93">
        <f>+E143*Assumptions!E205</f>
        <v>0</v>
      </c>
      <c r="F151" s="93">
        <f>+Assumptions!F205</f>
        <v>0</v>
      </c>
      <c r="G151" s="159">
        <f>SUM(B151:F151)</f>
        <v>0</v>
      </c>
    </row>
    <row r="152" spans="1:7" ht="15">
      <c r="A152" s="123" t="str">
        <f>"2.  "&amp;Assumptions!B196</f>
        <v>2.  </v>
      </c>
      <c r="B152" s="93">
        <f>+B144*Assumptions!B206</f>
        <v>0</v>
      </c>
      <c r="C152" s="93">
        <f>+C144*Assumptions!C206</f>
        <v>0</v>
      </c>
      <c r="D152" s="93">
        <f>+D144*Assumptions!D206</f>
        <v>0</v>
      </c>
      <c r="E152" s="93">
        <f>+E144*Assumptions!E206</f>
        <v>0</v>
      </c>
      <c r="F152" s="93">
        <f>+Assumptions!F206</f>
        <v>0</v>
      </c>
      <c r="G152" s="159">
        <f>SUM(B152:F152)</f>
        <v>0</v>
      </c>
    </row>
    <row r="153" spans="1:7" ht="15">
      <c r="A153" s="123" t="str">
        <f>"3.  "&amp;Assumptions!B197</f>
        <v>3.  </v>
      </c>
      <c r="B153" s="93">
        <f>+B145*Assumptions!B207</f>
        <v>0</v>
      </c>
      <c r="C153" s="93">
        <f>+C145*Assumptions!C207</f>
        <v>0</v>
      </c>
      <c r="D153" s="93">
        <f>+D145*Assumptions!D207</f>
        <v>0</v>
      </c>
      <c r="E153" s="93">
        <f>+E145*Assumptions!E207</f>
        <v>0</v>
      </c>
      <c r="F153" s="93">
        <f>+Assumptions!F207</f>
        <v>0</v>
      </c>
      <c r="G153" s="159">
        <f>SUM(B153:F153)</f>
        <v>0</v>
      </c>
    </row>
    <row r="154" spans="1:7" ht="15">
      <c r="A154" s="123" t="str">
        <f>"4.  "&amp;Assumptions!B198</f>
        <v>4.  </v>
      </c>
      <c r="B154" s="93">
        <f>+B146*Assumptions!B208</f>
        <v>0</v>
      </c>
      <c r="C154" s="93">
        <f>+C146*Assumptions!C208</f>
        <v>0</v>
      </c>
      <c r="D154" s="93">
        <f>+D146*Assumptions!D208</f>
        <v>0</v>
      </c>
      <c r="E154" s="93">
        <f>+E146*Assumptions!E208</f>
        <v>0</v>
      </c>
      <c r="F154" s="93">
        <f>+Assumptions!F208</f>
        <v>0</v>
      </c>
      <c r="G154" s="159">
        <f>SUM(B154:F154)</f>
        <v>0</v>
      </c>
    </row>
    <row r="155" spans="1:7" ht="15">
      <c r="A155" s="123" t="str">
        <f>"5.  "&amp;Assumptions!B199</f>
        <v>5.  </v>
      </c>
      <c r="B155" s="93">
        <f>+B147*Assumptions!B209</f>
        <v>0</v>
      </c>
      <c r="C155" s="93">
        <f>+C147*Assumptions!C209</f>
        <v>0</v>
      </c>
      <c r="D155" s="93">
        <f>+D147*Assumptions!D209</f>
        <v>0</v>
      </c>
      <c r="E155" s="93">
        <f>+E147*Assumptions!E209</f>
        <v>0</v>
      </c>
      <c r="F155" s="93">
        <f>+Assumptions!F209</f>
        <v>0</v>
      </c>
      <c r="G155" s="159">
        <f>SUM(B155:F155)</f>
        <v>0</v>
      </c>
    </row>
    <row r="156" spans="1:7" ht="15" thickBot="1">
      <c r="A156" s="160" t="s">
        <v>2</v>
      </c>
      <c r="B156" s="197">
        <f aca="true" t="shared" si="11" ref="B156:G156">SUM(B151:B155)</f>
        <v>0</v>
      </c>
      <c r="C156" s="197">
        <f t="shared" si="11"/>
        <v>0</v>
      </c>
      <c r="D156" s="197">
        <f t="shared" si="11"/>
        <v>0</v>
      </c>
      <c r="E156" s="197">
        <f t="shared" si="11"/>
        <v>0</v>
      </c>
      <c r="F156" s="197">
        <f t="shared" si="11"/>
        <v>0</v>
      </c>
      <c r="G156" s="163">
        <f t="shared" si="11"/>
        <v>0</v>
      </c>
    </row>
  </sheetData>
  <sheetProtection password="DB79" sheet="1" objects="1" scenarios="1"/>
  <mergeCells count="14">
    <mergeCell ref="A3:G3"/>
    <mergeCell ref="B149:F149"/>
    <mergeCell ref="K67:M67"/>
    <mergeCell ref="B37:F37"/>
    <mergeCell ref="A7:B7"/>
    <mergeCell ref="A4:B4"/>
    <mergeCell ref="A5:B5"/>
    <mergeCell ref="A6:B6"/>
    <mergeCell ref="B104:F104"/>
    <mergeCell ref="B141:F141"/>
    <mergeCell ref="B29:F29"/>
    <mergeCell ref="B75:F75"/>
    <mergeCell ref="B112:F112"/>
    <mergeCell ref="B67:F67"/>
  </mergeCells>
  <hyperlinks>
    <hyperlink ref="A4:B4" location="Demand!A9" display="Click here to go to Year 1."/>
    <hyperlink ref="A5:B5" location="Demand!A47" display="Click here to go to Year 2."/>
    <hyperlink ref="A6:B6" location="Demand!A84" display="Click here to go to Year 3."/>
    <hyperlink ref="A7:B7" location="Demand!A121" display="Click here to go to Year 4."/>
  </hyperlinks>
  <printOptions/>
  <pageMargins left="0.75" right="0.75" top="0.37" bottom="0.36" header="0.37" footer="0.27"/>
  <pageSetup horizontalDpi="300" verticalDpi="300" orientation="landscape" scale="95" r:id="rId1"/>
  <headerFooter alignWithMargins="0">
    <oddFooter>&amp;L&amp;"Arial,Italic"NPower Service Model:  Demand&amp;R&amp;"Arial,Italic"&amp;D, Page &amp;P</oddFooter>
  </headerFooter>
  <rowBreaks count="3" manualBreakCount="3">
    <brk id="46" max="255" man="1"/>
    <brk id="83" max="255" man="1"/>
    <brk id="120" max="255" man="1"/>
  </rowBreaks>
</worksheet>
</file>

<file path=xl/worksheets/sheet4.xml><?xml version="1.0" encoding="utf-8"?>
<worksheet xmlns="http://schemas.openxmlformats.org/spreadsheetml/2006/main" xmlns:r="http://schemas.openxmlformats.org/officeDocument/2006/relationships">
  <sheetPr codeName="Sheet4"/>
  <dimension ref="A1:M128"/>
  <sheetViews>
    <sheetView zoomScale="75" zoomScaleNormal="75" workbookViewId="0" topLeftCell="A1">
      <selection activeCell="A1" sqref="A1"/>
    </sheetView>
  </sheetViews>
  <sheetFormatPr defaultColWidth="9.140625" defaultRowHeight="12.75"/>
  <cols>
    <col min="1" max="1" width="20.28125" style="0" customWidth="1"/>
    <col min="2" max="3" width="12.7109375" style="0" customWidth="1"/>
    <col min="4" max="4" width="19.28125" style="0" customWidth="1"/>
    <col min="5" max="5" width="15.7109375" style="0" customWidth="1"/>
    <col min="6" max="6" width="26.140625" style="0" customWidth="1"/>
    <col min="7" max="13" width="15.7109375" style="0" customWidth="1"/>
  </cols>
  <sheetData>
    <row r="1" spans="1:11" s="27" customFormat="1" ht="23.25">
      <c r="A1" s="128" t="s">
        <v>203</v>
      </c>
      <c r="B1" s="129"/>
      <c r="C1" s="129"/>
      <c r="D1" s="129"/>
      <c r="E1" s="129"/>
      <c r="F1" s="130"/>
      <c r="G1" s="130"/>
      <c r="H1"/>
      <c r="I1"/>
      <c r="J1"/>
      <c r="K1"/>
    </row>
    <row r="3" spans="1:8" s="67" customFormat="1" ht="35.25" customHeight="1">
      <c r="A3" s="476" t="s">
        <v>117</v>
      </c>
      <c r="B3" s="506"/>
      <c r="C3" s="506"/>
      <c r="D3" s="506"/>
      <c r="E3" s="506"/>
      <c r="F3" s="506"/>
      <c r="G3" s="506"/>
      <c r="H3" s="70"/>
    </row>
    <row r="4" spans="1:2" ht="15">
      <c r="A4" s="484" t="s">
        <v>42</v>
      </c>
      <c r="B4" s="484"/>
    </row>
    <row r="5" spans="1:2" ht="15">
      <c r="A5" s="485" t="s">
        <v>43</v>
      </c>
      <c r="B5" s="485"/>
    </row>
    <row r="6" spans="1:2" ht="15">
      <c r="A6" s="470" t="s">
        <v>44</v>
      </c>
      <c r="B6" s="470"/>
    </row>
    <row r="7" spans="1:2" ht="15">
      <c r="A7" s="471" t="s">
        <v>45</v>
      </c>
      <c r="B7" s="471"/>
    </row>
    <row r="8" spans="2:8" ht="15.75">
      <c r="B8" s="1"/>
      <c r="C8" s="1"/>
      <c r="D8" s="1"/>
      <c r="E8" s="1"/>
      <c r="H8" s="2"/>
    </row>
    <row r="9" spans="1:8" ht="20.25">
      <c r="A9" s="34" t="s">
        <v>21</v>
      </c>
      <c r="B9" s="81"/>
      <c r="C9" s="81"/>
      <c r="D9" s="81"/>
      <c r="E9" s="81"/>
      <c r="F9" s="37"/>
      <c r="G9" s="37"/>
      <c r="H9" s="2"/>
    </row>
    <row r="10" spans="1:11" ht="15">
      <c r="A10" s="31" t="s">
        <v>4</v>
      </c>
      <c r="B10" s="37"/>
      <c r="C10" s="37"/>
      <c r="D10" s="37"/>
      <c r="E10" s="37"/>
      <c r="F10" s="37"/>
      <c r="G10" s="37"/>
      <c r="H10" s="29"/>
      <c r="I10" s="29"/>
      <c r="J10" s="29"/>
      <c r="K10" s="29"/>
    </row>
    <row r="11" spans="1:12" s="1" customFormat="1" ht="15.75">
      <c r="A11" s="89" t="s">
        <v>47</v>
      </c>
      <c r="B11" s="90" t="s">
        <v>48</v>
      </c>
      <c r="C11" s="91" t="s">
        <v>49</v>
      </c>
      <c r="D11" s="96" t="s">
        <v>53</v>
      </c>
      <c r="E11" s="91"/>
      <c r="G11" s="164">
        <f>+Assumptions!F59</f>
        <v>0</v>
      </c>
      <c r="H11" s="2"/>
      <c r="I11" s="2"/>
      <c r="J11" s="2"/>
      <c r="K11" s="2"/>
      <c r="L11" s="2"/>
    </row>
    <row r="12" spans="1:11" ht="15">
      <c r="A12" s="92" t="s">
        <v>46</v>
      </c>
      <c r="B12" s="165">
        <f>+Assumptions!B54</f>
        <v>0</v>
      </c>
      <c r="C12" s="94">
        <f>+Assumptions!B54*Assumptions!C54*Assumptions!C70</f>
        <v>0</v>
      </c>
      <c r="D12" s="166" t="s">
        <v>176</v>
      </c>
      <c r="E12" s="132"/>
      <c r="G12" s="135">
        <f>+C16/48</f>
        <v>0</v>
      </c>
      <c r="H12" s="4"/>
      <c r="I12" s="4"/>
      <c r="J12" s="6"/>
      <c r="K12" s="6"/>
    </row>
    <row r="13" spans="1:11" ht="15">
      <c r="A13" s="92" t="s">
        <v>50</v>
      </c>
      <c r="B13" s="165">
        <f>+Assumptions!B55</f>
        <v>0</v>
      </c>
      <c r="C13" s="94">
        <f>+Assumptions!B55*Assumptions!C55*Assumptions!C70</f>
        <v>0</v>
      </c>
      <c r="D13" s="167"/>
      <c r="E13" s="167"/>
      <c r="G13" s="168"/>
      <c r="H13" s="3"/>
      <c r="I13" s="3"/>
      <c r="J13" s="5"/>
      <c r="K13" s="5"/>
    </row>
    <row r="14" spans="1:11" ht="15">
      <c r="A14" s="92" t="s">
        <v>27</v>
      </c>
      <c r="B14" s="165" t="s">
        <v>52</v>
      </c>
      <c r="C14" s="94">
        <f>+Assumptions!D56*Assumptions!B54</f>
        <v>0</v>
      </c>
      <c r="D14" s="169" t="s">
        <v>198</v>
      </c>
      <c r="E14" s="132"/>
      <c r="G14" s="135" t="str">
        <f>IF(G11=0,"X",Demand!G24/G11)</f>
        <v>X</v>
      </c>
      <c r="H14" s="3"/>
      <c r="I14" s="3"/>
      <c r="J14" s="5"/>
      <c r="K14" s="5"/>
    </row>
    <row r="15" spans="1:11" ht="15">
      <c r="A15" s="92" t="s">
        <v>51</v>
      </c>
      <c r="B15" s="165">
        <f>+Assumptions!B61</f>
        <v>0</v>
      </c>
      <c r="C15" s="94">
        <f>+Assumptions!B61*Assumptions!D57</f>
        <v>0</v>
      </c>
      <c r="D15" s="169" t="s">
        <v>157</v>
      </c>
      <c r="E15" s="132"/>
      <c r="G15" s="170" t="str">
        <f>+IF(G14="X","X",C16/G14)</f>
        <v>X</v>
      </c>
      <c r="H15" s="3"/>
      <c r="I15" s="3"/>
      <c r="J15" s="5"/>
      <c r="K15" s="5"/>
    </row>
    <row r="16" spans="1:11" ht="15.75" thickBot="1">
      <c r="A16" s="137" t="s">
        <v>156</v>
      </c>
      <c r="B16" s="171"/>
      <c r="C16" s="172">
        <f>SUM(C12:C15)</f>
        <v>0</v>
      </c>
      <c r="D16" s="140"/>
      <c r="E16" s="102"/>
      <c r="F16" s="172"/>
      <c r="G16" s="141"/>
      <c r="H16" s="3"/>
      <c r="I16" s="3"/>
      <c r="J16" s="5"/>
      <c r="K16" s="5"/>
    </row>
    <row r="17" spans="1:7" ht="15">
      <c r="A17" s="31" t="s">
        <v>5</v>
      </c>
      <c r="B17" s="37"/>
      <c r="C17" s="37"/>
      <c r="D17" s="37"/>
      <c r="E17" s="37"/>
      <c r="F17" s="37"/>
      <c r="G17" s="37"/>
    </row>
    <row r="18" spans="1:7" ht="15">
      <c r="A18" s="89" t="s">
        <v>47</v>
      </c>
      <c r="B18" s="90" t="s">
        <v>48</v>
      </c>
      <c r="C18" s="91" t="s">
        <v>49</v>
      </c>
      <c r="D18" s="166" t="s">
        <v>55</v>
      </c>
      <c r="E18" s="507">
        <f>+Assumptions!B24</f>
        <v>0</v>
      </c>
      <c r="F18" s="506"/>
      <c r="G18" s="173">
        <f>+Demand!G39</f>
        <v>0</v>
      </c>
    </row>
    <row r="19" spans="1:7" s="1" customFormat="1" ht="15">
      <c r="A19" s="92" t="s">
        <v>51</v>
      </c>
      <c r="B19" s="165">
        <f>+Assumptions!B61</f>
        <v>0</v>
      </c>
      <c r="C19" s="94">
        <f>+Assumptions!B61*Assumptions!C61*Assumptions!C70</f>
        <v>0</v>
      </c>
      <c r="D19" s="166"/>
      <c r="E19" s="507">
        <f>+Assumptions!B25</f>
        <v>0</v>
      </c>
      <c r="F19" s="506"/>
      <c r="G19" s="173">
        <f>+Demand!G40</f>
        <v>0</v>
      </c>
    </row>
    <row r="20" spans="1:7" ht="15">
      <c r="A20" s="92" t="s">
        <v>27</v>
      </c>
      <c r="B20" s="165" t="s">
        <v>52</v>
      </c>
      <c r="C20" s="94">
        <f>+Assumptions!D63</f>
        <v>0</v>
      </c>
      <c r="D20" s="166"/>
      <c r="E20" s="507">
        <f>+Assumptions!B26</f>
        <v>0</v>
      </c>
      <c r="F20" s="506"/>
      <c r="G20" s="173">
        <f>+Demand!G41</f>
        <v>0</v>
      </c>
    </row>
    <row r="21" spans="1:7" ht="15">
      <c r="A21" s="95" t="s">
        <v>58</v>
      </c>
      <c r="B21" s="174"/>
      <c r="C21" s="175">
        <f>SUM(C19:C20)</f>
        <v>0</v>
      </c>
      <c r="D21" s="166"/>
      <c r="E21" s="507">
        <f>+Assumptions!B27</f>
        <v>0</v>
      </c>
      <c r="F21" s="506"/>
      <c r="G21" s="173">
        <f>+Demand!G42</f>
        <v>0</v>
      </c>
    </row>
    <row r="22" spans="1:7" ht="15">
      <c r="A22" s="92" t="s">
        <v>54</v>
      </c>
      <c r="B22" s="136" t="s">
        <v>52</v>
      </c>
      <c r="C22" s="94">
        <f>+Assumptions!B62*Assumptions!D62</f>
        <v>0</v>
      </c>
      <c r="D22" s="166"/>
      <c r="E22" s="507">
        <f>+Assumptions!B28</f>
        <v>0</v>
      </c>
      <c r="F22" s="506"/>
      <c r="G22" s="173">
        <f>+Demand!G43</f>
        <v>0</v>
      </c>
    </row>
    <row r="23" spans="1:7" ht="15">
      <c r="A23" s="95" t="s">
        <v>2</v>
      </c>
      <c r="B23" s="174"/>
      <c r="C23" s="175">
        <f>+C22+C21</f>
        <v>0</v>
      </c>
      <c r="D23" s="166" t="s">
        <v>56</v>
      </c>
      <c r="E23" s="167"/>
      <c r="F23" s="167"/>
      <c r="G23" s="173">
        <f>SUM(G18:G22)</f>
        <v>0</v>
      </c>
    </row>
    <row r="24" spans="1:7" ht="15">
      <c r="A24" s="255"/>
      <c r="B24" s="282"/>
      <c r="C24" s="282"/>
      <c r="D24" s="169" t="s">
        <v>158</v>
      </c>
      <c r="E24" s="167"/>
      <c r="F24" s="167"/>
      <c r="G24" s="176" t="str">
        <f>IF(G23=0,"X",C21/G23)</f>
        <v>X</v>
      </c>
    </row>
    <row r="25" spans="1:7" ht="15.75" thickBot="1">
      <c r="A25" s="137"/>
      <c r="B25" s="171"/>
      <c r="C25" s="172"/>
      <c r="D25" s="177" t="s">
        <v>159</v>
      </c>
      <c r="E25" s="178"/>
      <c r="F25" s="178"/>
      <c r="G25" s="375" t="str">
        <f>IF(C22=0,"N/A",IF(G23=0,"X",C23/G23))</f>
        <v>N/A</v>
      </c>
    </row>
    <row r="27" spans="1:7" ht="20.25">
      <c r="A27" s="49" t="s">
        <v>33</v>
      </c>
      <c r="B27" s="82"/>
      <c r="C27" s="82"/>
      <c r="D27" s="82"/>
      <c r="E27" s="82"/>
      <c r="F27" s="69"/>
      <c r="G27" s="69"/>
    </row>
    <row r="28" spans="1:10" ht="15.75">
      <c r="A28" s="52" t="s">
        <v>4</v>
      </c>
      <c r="B28" s="69"/>
      <c r="C28" s="69"/>
      <c r="D28" s="69"/>
      <c r="E28" s="69"/>
      <c r="F28" s="69"/>
      <c r="G28" s="69"/>
      <c r="H28" s="43"/>
      <c r="I28" s="43"/>
      <c r="J28" s="43"/>
    </row>
    <row r="29" spans="1:10" ht="15.75">
      <c r="A29" s="105" t="s">
        <v>47</v>
      </c>
      <c r="B29" s="90" t="s">
        <v>48</v>
      </c>
      <c r="C29" s="91" t="s">
        <v>49</v>
      </c>
      <c r="D29" s="96" t="s">
        <v>53</v>
      </c>
      <c r="E29" s="91"/>
      <c r="F29" s="281"/>
      <c r="G29" s="179">
        <f>+Assumptions!F116</f>
        <v>0</v>
      </c>
      <c r="I29" s="43"/>
      <c r="J29" s="43"/>
    </row>
    <row r="30" spans="1:10" ht="15.75">
      <c r="A30" s="107" t="s">
        <v>46</v>
      </c>
      <c r="B30" s="165">
        <f>+Assumptions!B111</f>
        <v>0</v>
      </c>
      <c r="C30" s="94">
        <f>+Assumptions!B111*Assumptions!C111*Assumptions!C127</f>
        <v>0</v>
      </c>
      <c r="D30" s="166" t="s">
        <v>176</v>
      </c>
      <c r="E30" s="132"/>
      <c r="F30" s="282"/>
      <c r="G30" s="145">
        <f>+C34/48</f>
        <v>0</v>
      </c>
      <c r="I30" s="43"/>
      <c r="J30" s="43"/>
    </row>
    <row r="31" spans="1:10" ht="15.75">
      <c r="A31" s="107" t="s">
        <v>50</v>
      </c>
      <c r="B31" s="165">
        <f>+Assumptions!B112</f>
        <v>0</v>
      </c>
      <c r="C31" s="94">
        <f>+Assumptions!B112*Assumptions!C112*Assumptions!C127</f>
        <v>0</v>
      </c>
      <c r="D31" s="167"/>
      <c r="E31" s="167"/>
      <c r="F31" s="282"/>
      <c r="G31" s="180"/>
      <c r="I31" s="43"/>
      <c r="J31" s="43"/>
    </row>
    <row r="32" spans="1:10" ht="15.75">
      <c r="A32" s="107" t="s">
        <v>27</v>
      </c>
      <c r="B32" s="165" t="s">
        <v>52</v>
      </c>
      <c r="C32" s="94">
        <f>+Assumptions!D113</f>
        <v>0</v>
      </c>
      <c r="D32" s="169" t="s">
        <v>198</v>
      </c>
      <c r="E32" s="132"/>
      <c r="F32" s="282"/>
      <c r="G32" s="145" t="str">
        <f>IF(G29=0,"X",Demand!G62/G29)</f>
        <v>X</v>
      </c>
      <c r="I32" s="43"/>
      <c r="J32" s="43"/>
    </row>
    <row r="33" spans="1:10" ht="15.75">
      <c r="A33" s="107" t="s">
        <v>51</v>
      </c>
      <c r="B33" s="165">
        <f>+Assumptions!B118</f>
        <v>0</v>
      </c>
      <c r="C33" s="94">
        <f>+Assumptions!B118*Assumptions!D114</f>
        <v>0</v>
      </c>
      <c r="D33" s="169" t="s">
        <v>157</v>
      </c>
      <c r="E33" s="132"/>
      <c r="F33" s="282"/>
      <c r="G33" s="283" t="str">
        <f>+IF(G32="X","X",C34/G32)</f>
        <v>X</v>
      </c>
      <c r="I33" s="43"/>
      <c r="J33" s="43"/>
    </row>
    <row r="34" spans="1:10" ht="16.5" thickBot="1">
      <c r="A34" s="146" t="s">
        <v>156</v>
      </c>
      <c r="B34" s="181"/>
      <c r="C34" s="182">
        <f>SUM(C30:C33)</f>
        <v>0</v>
      </c>
      <c r="D34" s="150"/>
      <c r="E34" s="109"/>
      <c r="F34" s="182"/>
      <c r="G34" s="149"/>
      <c r="I34" s="43"/>
      <c r="J34" s="43"/>
    </row>
    <row r="35" spans="1:7" ht="15">
      <c r="A35" s="52" t="s">
        <v>5</v>
      </c>
      <c r="B35" s="69"/>
      <c r="C35" s="69"/>
      <c r="D35" s="69"/>
      <c r="E35" s="69"/>
      <c r="F35" s="69"/>
      <c r="G35" s="69"/>
    </row>
    <row r="36" spans="1:7" ht="15">
      <c r="A36" s="105" t="s">
        <v>47</v>
      </c>
      <c r="B36" s="90" t="s">
        <v>48</v>
      </c>
      <c r="C36" s="91" t="s">
        <v>49</v>
      </c>
      <c r="D36" s="166" t="s">
        <v>55</v>
      </c>
      <c r="E36" s="507">
        <f>+Assumptions!B81</f>
        <v>0</v>
      </c>
      <c r="F36" s="506"/>
      <c r="G36" s="183">
        <f>+Demand!G77</f>
        <v>0</v>
      </c>
    </row>
    <row r="37" spans="1:7" ht="15">
      <c r="A37" s="107" t="s">
        <v>51</v>
      </c>
      <c r="B37" s="165">
        <f>+Assumptions!B118</f>
        <v>0</v>
      </c>
      <c r="C37" s="94">
        <f>+Assumptions!B118*Assumptions!C118*Assumptions!C127</f>
        <v>0</v>
      </c>
      <c r="D37" s="166"/>
      <c r="E37" s="507">
        <f>+Assumptions!B82</f>
        <v>0</v>
      </c>
      <c r="F37" s="506"/>
      <c r="G37" s="183">
        <f>+Demand!G78</f>
        <v>0</v>
      </c>
    </row>
    <row r="38" spans="1:13" s="1" customFormat="1" ht="15">
      <c r="A38" s="107" t="s">
        <v>27</v>
      </c>
      <c r="B38" s="165" t="s">
        <v>52</v>
      </c>
      <c r="C38" s="94">
        <f>+Assumptions!D120</f>
        <v>0</v>
      </c>
      <c r="D38" s="166"/>
      <c r="E38" s="507">
        <f>+Assumptions!B83</f>
        <v>0</v>
      </c>
      <c r="F38" s="506"/>
      <c r="G38" s="183">
        <f>+Demand!G79</f>
        <v>0</v>
      </c>
      <c r="H38"/>
      <c r="I38"/>
      <c r="J38"/>
      <c r="K38"/>
      <c r="L38"/>
      <c r="M38"/>
    </row>
    <row r="39" spans="1:13" ht="15">
      <c r="A39" s="120" t="s">
        <v>58</v>
      </c>
      <c r="B39" s="174"/>
      <c r="C39" s="175">
        <f>SUM(C37:C38)</f>
        <v>0</v>
      </c>
      <c r="D39" s="166"/>
      <c r="E39" s="507">
        <f>+Assumptions!B84</f>
        <v>0</v>
      </c>
      <c r="F39" s="506"/>
      <c r="G39" s="183">
        <f>+Demand!G80</f>
        <v>0</v>
      </c>
      <c r="K39" s="1"/>
      <c r="L39" s="1"/>
      <c r="M39" s="1"/>
    </row>
    <row r="40" spans="1:7" ht="15">
      <c r="A40" s="107" t="s">
        <v>54</v>
      </c>
      <c r="B40" s="136" t="s">
        <v>52</v>
      </c>
      <c r="C40" s="94">
        <f>+Assumptions!B119*Assumptions!D119</f>
        <v>0</v>
      </c>
      <c r="D40" s="166"/>
      <c r="E40" s="507">
        <f>+Assumptions!B85</f>
        <v>0</v>
      </c>
      <c r="F40" s="506"/>
      <c r="G40" s="183">
        <f>+Demand!G81</f>
        <v>0</v>
      </c>
    </row>
    <row r="41" spans="1:7" ht="15">
      <c r="A41" s="120" t="s">
        <v>2</v>
      </c>
      <c r="B41" s="174"/>
      <c r="C41" s="175">
        <f>+C40+C39</f>
        <v>0</v>
      </c>
      <c r="D41" s="166" t="s">
        <v>56</v>
      </c>
      <c r="E41" s="167"/>
      <c r="F41" s="167"/>
      <c r="G41" s="183">
        <f>SUM(G36:G40)</f>
        <v>0</v>
      </c>
    </row>
    <row r="42" spans="1:7" ht="15">
      <c r="A42" s="254"/>
      <c r="B42" s="282"/>
      <c r="C42" s="282"/>
      <c r="D42" s="169" t="s">
        <v>158</v>
      </c>
      <c r="E42" s="167"/>
      <c r="F42" s="167"/>
      <c r="G42" s="184" t="str">
        <f>IF(G41=0,"X",C39/G41)</f>
        <v>X</v>
      </c>
    </row>
    <row r="43" spans="1:7" ht="15.75" thickBot="1">
      <c r="A43" s="146"/>
      <c r="B43" s="181"/>
      <c r="C43" s="182"/>
      <c r="D43" s="185" t="s">
        <v>159</v>
      </c>
      <c r="E43" s="186"/>
      <c r="F43" s="186"/>
      <c r="G43" s="374" t="str">
        <f>IF(C40=0,"N/A",IF(G41=0,"X",C41/G41))</f>
        <v>N/A</v>
      </c>
    </row>
    <row r="44" spans="1:7" ht="15">
      <c r="A44" s="166"/>
      <c r="B44" s="174"/>
      <c r="C44" s="175"/>
      <c r="D44" s="169"/>
      <c r="E44" s="167"/>
      <c r="F44" s="167"/>
      <c r="G44" s="280"/>
    </row>
    <row r="45" spans="1:7" ht="20.25">
      <c r="A45" s="55" t="s">
        <v>34</v>
      </c>
      <c r="B45" s="83"/>
      <c r="C45" s="83"/>
      <c r="D45" s="83"/>
      <c r="E45" s="83"/>
      <c r="F45" s="78"/>
      <c r="G45" s="78"/>
    </row>
    <row r="46" spans="1:7" ht="15">
      <c r="A46" s="58" t="s">
        <v>4</v>
      </c>
      <c r="B46" s="78"/>
      <c r="C46" s="78"/>
      <c r="D46" s="78"/>
      <c r="E46" s="78"/>
      <c r="F46" s="78"/>
      <c r="G46" s="78"/>
    </row>
    <row r="47" spans="1:7" ht="15">
      <c r="A47" s="112" t="s">
        <v>47</v>
      </c>
      <c r="B47" s="90" t="s">
        <v>48</v>
      </c>
      <c r="C47" s="91" t="s">
        <v>49</v>
      </c>
      <c r="D47" s="96" t="s">
        <v>53</v>
      </c>
      <c r="E47" s="91"/>
      <c r="F47" s="281"/>
      <c r="G47" s="187">
        <f>+Assumptions!F173</f>
        <v>0</v>
      </c>
    </row>
    <row r="48" spans="1:7" ht="15">
      <c r="A48" s="113" t="s">
        <v>46</v>
      </c>
      <c r="B48" s="165">
        <f>+Assumptions!B168</f>
        <v>0</v>
      </c>
      <c r="C48" s="94">
        <f>+Assumptions!B168*Assumptions!C168*Assumptions!C184</f>
        <v>0</v>
      </c>
      <c r="D48" s="166" t="s">
        <v>176</v>
      </c>
      <c r="E48" s="132"/>
      <c r="F48" s="282"/>
      <c r="G48" s="152">
        <f>+C52/48</f>
        <v>0</v>
      </c>
    </row>
    <row r="49" spans="1:11" ht="15">
      <c r="A49" s="113" t="s">
        <v>50</v>
      </c>
      <c r="B49" s="165">
        <f>+Assumptions!B169</f>
        <v>0</v>
      </c>
      <c r="C49" s="94">
        <f>+Assumptions!B169*Assumptions!C169*Assumptions!C184</f>
        <v>0</v>
      </c>
      <c r="D49" s="167"/>
      <c r="E49" s="167"/>
      <c r="F49" s="282"/>
      <c r="G49" s="188"/>
      <c r="K49" s="29"/>
    </row>
    <row r="50" spans="1:13" ht="15.75">
      <c r="A50" s="113" t="s">
        <v>27</v>
      </c>
      <c r="B50" s="165" t="s">
        <v>52</v>
      </c>
      <c r="C50" s="94">
        <f>+Assumptions!D170</f>
        <v>0</v>
      </c>
      <c r="D50" s="169" t="s">
        <v>198</v>
      </c>
      <c r="E50" s="132"/>
      <c r="F50" s="282"/>
      <c r="G50" s="152" t="str">
        <f>IF(G47=0,"X",Demand!G99/G47)</f>
        <v>X</v>
      </c>
      <c r="K50" s="2"/>
      <c r="L50" s="2"/>
      <c r="M50" s="1"/>
    </row>
    <row r="51" spans="1:11" ht="15">
      <c r="A51" s="113" t="s">
        <v>51</v>
      </c>
      <c r="B51" s="165">
        <f>+Assumptions!B175</f>
        <v>0</v>
      </c>
      <c r="C51" s="94">
        <f>+Assumptions!D171*Assumptions!B175</f>
        <v>0</v>
      </c>
      <c r="D51" s="169" t="s">
        <v>157</v>
      </c>
      <c r="E51" s="132"/>
      <c r="F51" s="282"/>
      <c r="G51" s="284" t="str">
        <f>+IF(G50="X","X",C52/G50)</f>
        <v>X</v>
      </c>
      <c r="K51" s="6"/>
    </row>
    <row r="52" spans="1:11" ht="15">
      <c r="A52" s="114" t="s">
        <v>156</v>
      </c>
      <c r="B52" s="174"/>
      <c r="C52" s="175">
        <f>SUM(C48:C51)</f>
        <v>0</v>
      </c>
      <c r="D52" s="285"/>
      <c r="E52" s="94"/>
      <c r="F52" s="175"/>
      <c r="G52" s="286"/>
      <c r="K52" s="5"/>
    </row>
    <row r="53" spans="1:11" ht="15">
      <c r="A53" s="58" t="s">
        <v>5</v>
      </c>
      <c r="B53" s="78"/>
      <c r="C53" s="78"/>
      <c r="D53" s="78"/>
      <c r="E53" s="78"/>
      <c r="F53" s="78"/>
      <c r="G53" s="78"/>
      <c r="K53" s="5"/>
    </row>
    <row r="54" spans="1:11" ht="15">
      <c r="A54" s="112" t="s">
        <v>47</v>
      </c>
      <c r="B54" s="90" t="s">
        <v>48</v>
      </c>
      <c r="C54" s="91" t="s">
        <v>49</v>
      </c>
      <c r="D54" s="166" t="s">
        <v>55</v>
      </c>
      <c r="E54" s="507">
        <f>+Assumptions!B138</f>
        <v>0</v>
      </c>
      <c r="F54" s="508"/>
      <c r="G54" s="190">
        <f>+Demand!G114</f>
        <v>0</v>
      </c>
      <c r="K54" s="5"/>
    </row>
    <row r="55" spans="1:11" ht="15">
      <c r="A55" s="113" t="s">
        <v>51</v>
      </c>
      <c r="B55" s="165">
        <f>+Assumptions!B175</f>
        <v>0</v>
      </c>
      <c r="C55" s="94">
        <f>+Assumptions!B175*Assumptions!C175*Assumptions!C184</f>
        <v>0</v>
      </c>
      <c r="D55" s="166"/>
      <c r="E55" s="507">
        <f>+Assumptions!B139</f>
        <v>0</v>
      </c>
      <c r="F55" s="508"/>
      <c r="G55" s="190">
        <f>+Demand!G115</f>
        <v>0</v>
      </c>
      <c r="K55" s="6"/>
    </row>
    <row r="56" spans="1:11" ht="15">
      <c r="A56" s="113" t="s">
        <v>27</v>
      </c>
      <c r="B56" s="165" t="s">
        <v>52</v>
      </c>
      <c r="C56" s="94">
        <f>+Assumptions!D177</f>
        <v>0</v>
      </c>
      <c r="D56" s="166"/>
      <c r="E56" s="507">
        <f>+Assumptions!B140</f>
        <v>0</v>
      </c>
      <c r="F56" s="508"/>
      <c r="G56" s="190">
        <f>+Demand!G116</f>
        <v>0</v>
      </c>
      <c r="K56" s="5"/>
    </row>
    <row r="57" spans="1:13" ht="15.75">
      <c r="A57" s="114" t="s">
        <v>58</v>
      </c>
      <c r="B57" s="174"/>
      <c r="C57" s="175">
        <f>SUM(C55:C56)</f>
        <v>0</v>
      </c>
      <c r="D57" s="166"/>
      <c r="E57" s="507">
        <f>+Assumptions!B141</f>
        <v>0</v>
      </c>
      <c r="F57" s="508"/>
      <c r="G57" s="190">
        <f>+Demand!G117</f>
        <v>0</v>
      </c>
      <c r="K57" s="11"/>
      <c r="L57" s="11"/>
      <c r="M57" s="11"/>
    </row>
    <row r="58" spans="1:7" ht="15">
      <c r="A58" s="113" t="s">
        <v>54</v>
      </c>
      <c r="B58" s="136" t="s">
        <v>52</v>
      </c>
      <c r="C58" s="94">
        <f>+Assumptions!B176*Assumptions!D176</f>
        <v>0</v>
      </c>
      <c r="D58" s="166"/>
      <c r="E58" s="507">
        <f>+Assumptions!B142</f>
        <v>0</v>
      </c>
      <c r="F58" s="508"/>
      <c r="G58" s="190">
        <f>+Demand!G118</f>
        <v>0</v>
      </c>
    </row>
    <row r="59" spans="1:13" ht="15.75">
      <c r="A59" s="114" t="s">
        <v>2</v>
      </c>
      <c r="B59" s="174"/>
      <c r="C59" s="175">
        <f>+C58+C57</f>
        <v>0</v>
      </c>
      <c r="D59" s="166" t="s">
        <v>56</v>
      </c>
      <c r="E59" s="167"/>
      <c r="F59" s="167"/>
      <c r="G59" s="190">
        <f>SUM(G54:G58)</f>
        <v>0</v>
      </c>
      <c r="K59" s="500"/>
      <c r="L59" s="501"/>
      <c r="M59" s="501"/>
    </row>
    <row r="60" spans="1:13" ht="15.75">
      <c r="A60" s="265"/>
      <c r="B60" s="282"/>
      <c r="C60" s="282"/>
      <c r="D60" s="169" t="s">
        <v>158</v>
      </c>
      <c r="E60" s="167"/>
      <c r="F60" s="167"/>
      <c r="G60" s="191" t="str">
        <f>IF(G59=0,"X",C57/G59)</f>
        <v>X</v>
      </c>
      <c r="K60" s="13"/>
      <c r="L60" s="1"/>
      <c r="M60" s="1"/>
    </row>
    <row r="61" spans="1:13" ht="16.5" thickBot="1">
      <c r="A61" s="153"/>
      <c r="B61" s="189"/>
      <c r="C61" s="157"/>
      <c r="D61" s="192" t="s">
        <v>159</v>
      </c>
      <c r="E61" s="193"/>
      <c r="F61" s="193"/>
      <c r="G61" s="376" t="str">
        <f>IF(C58=0,"N/A",IF(G59=0,"X",C59/G59))</f>
        <v>N/A</v>
      </c>
      <c r="K61" s="13"/>
      <c r="L61" s="1"/>
      <c r="M61" s="1"/>
    </row>
    <row r="62" spans="11:13" ht="15.75">
      <c r="K62" s="13"/>
      <c r="L62" s="38"/>
      <c r="M62" s="38"/>
    </row>
    <row r="63" spans="1:13" ht="20.25">
      <c r="A63" s="61" t="s">
        <v>35</v>
      </c>
      <c r="B63" s="84"/>
      <c r="C63" s="84"/>
      <c r="D63" s="84"/>
      <c r="E63" s="84"/>
      <c r="F63" s="79"/>
      <c r="G63" s="79"/>
      <c r="K63" s="43"/>
      <c r="L63" s="46"/>
      <c r="M63" s="43"/>
    </row>
    <row r="64" spans="1:13" ht="15.75">
      <c r="A64" s="64" t="s">
        <v>4</v>
      </c>
      <c r="B64" s="79"/>
      <c r="C64" s="79"/>
      <c r="D64" s="79"/>
      <c r="E64" s="79"/>
      <c r="F64" s="79"/>
      <c r="G64" s="79"/>
      <c r="K64" s="42"/>
      <c r="L64" s="46"/>
      <c r="M64" s="43"/>
    </row>
    <row r="65" spans="1:13" ht="15.75">
      <c r="A65" s="122" t="s">
        <v>47</v>
      </c>
      <c r="B65" s="90" t="s">
        <v>48</v>
      </c>
      <c r="C65" s="91" t="s">
        <v>49</v>
      </c>
      <c r="D65" s="96" t="s">
        <v>53</v>
      </c>
      <c r="E65" s="91"/>
      <c r="F65" s="281"/>
      <c r="G65" s="194">
        <f>+Assumptions!F230</f>
        <v>0</v>
      </c>
      <c r="K65" s="42"/>
      <c r="L65" s="46"/>
      <c r="M65" s="43"/>
    </row>
    <row r="66" spans="1:13" ht="15.75">
      <c r="A66" s="123" t="s">
        <v>46</v>
      </c>
      <c r="B66" s="165">
        <f>+Assumptions!B225</f>
        <v>0</v>
      </c>
      <c r="C66" s="94">
        <f>+Assumptions!B225*Assumptions!C225*Assumptions!C241</f>
        <v>0</v>
      </c>
      <c r="D66" s="166" t="s">
        <v>176</v>
      </c>
      <c r="E66" s="132"/>
      <c r="F66" s="282"/>
      <c r="G66" s="159">
        <f>+C70/48</f>
        <v>0</v>
      </c>
      <c r="K66" s="42"/>
      <c r="L66" s="46"/>
      <c r="M66" s="43"/>
    </row>
    <row r="67" spans="1:13" ht="15.75">
      <c r="A67" s="123" t="s">
        <v>50</v>
      </c>
      <c r="B67" s="165">
        <f>+Assumptions!B226</f>
        <v>0</v>
      </c>
      <c r="C67" s="94">
        <f>+Assumptions!B226*Assumptions!C226*Assumptions!C241</f>
        <v>0</v>
      </c>
      <c r="D67" s="167"/>
      <c r="E67" s="167"/>
      <c r="F67" s="282"/>
      <c r="G67" s="195"/>
      <c r="K67" s="42"/>
      <c r="L67" s="46"/>
      <c r="M67" s="43"/>
    </row>
    <row r="68" spans="1:13" ht="15.75">
      <c r="A68" s="123" t="s">
        <v>27</v>
      </c>
      <c r="B68" s="165" t="s">
        <v>52</v>
      </c>
      <c r="C68" s="94">
        <f>+Assumptions!D227</f>
        <v>0</v>
      </c>
      <c r="D68" s="169" t="s">
        <v>198</v>
      </c>
      <c r="E68" s="132"/>
      <c r="F68" s="282"/>
      <c r="G68" s="159" t="str">
        <f>IF(G65=0,"X",Demand!G136/G65)</f>
        <v>X</v>
      </c>
      <c r="K68" s="43"/>
      <c r="L68" s="46"/>
      <c r="M68" s="43"/>
    </row>
    <row r="69" spans="1:7" ht="15">
      <c r="A69" s="123" t="s">
        <v>51</v>
      </c>
      <c r="B69" s="165">
        <f>+Assumptions!B193</f>
        <v>0</v>
      </c>
      <c r="C69" s="94">
        <f>+Assumptions!B232*Assumptions!D228</f>
        <v>0</v>
      </c>
      <c r="D69" s="169" t="s">
        <v>157</v>
      </c>
      <c r="E69" s="132"/>
      <c r="F69" s="282"/>
      <c r="G69" s="287" t="str">
        <f>+IF(G68="X","X",C70/G68)</f>
        <v>X</v>
      </c>
    </row>
    <row r="70" spans="1:7" ht="15">
      <c r="A70" s="126" t="s">
        <v>156</v>
      </c>
      <c r="B70" s="174"/>
      <c r="C70" s="175">
        <f>SUM(C66:C69)</f>
        <v>0</v>
      </c>
      <c r="D70" s="285"/>
      <c r="E70" s="94"/>
      <c r="F70" s="175"/>
      <c r="G70" s="288"/>
    </row>
    <row r="71" spans="1:7" ht="15">
      <c r="A71" s="64" t="s">
        <v>5</v>
      </c>
      <c r="B71" s="79"/>
      <c r="C71" s="79"/>
      <c r="D71" s="79"/>
      <c r="E71" s="79"/>
      <c r="F71" s="79"/>
      <c r="G71" s="79"/>
    </row>
    <row r="72" spans="1:7" ht="15">
      <c r="A72" s="122" t="s">
        <v>47</v>
      </c>
      <c r="B72" s="90" t="s">
        <v>48</v>
      </c>
      <c r="C72" s="91" t="s">
        <v>49</v>
      </c>
      <c r="D72" s="166" t="s">
        <v>55</v>
      </c>
      <c r="E72" s="507">
        <f>+Assumptions!B195</f>
        <v>0</v>
      </c>
      <c r="F72" s="508"/>
      <c r="G72" s="198">
        <f>+Demand!G151</f>
        <v>0</v>
      </c>
    </row>
    <row r="73" spans="1:7" ht="15">
      <c r="A73" s="123" t="s">
        <v>51</v>
      </c>
      <c r="B73" s="165">
        <f>+Assumptions!B232</f>
        <v>0</v>
      </c>
      <c r="C73" s="94">
        <f>+Assumptions!B232*Assumptions!C232*Assumptions!C241</f>
        <v>0</v>
      </c>
      <c r="D73" s="166"/>
      <c r="E73" s="507">
        <f>+Assumptions!B196</f>
        <v>0</v>
      </c>
      <c r="F73" s="508"/>
      <c r="G73" s="198">
        <f>+Demand!G152</f>
        <v>0</v>
      </c>
    </row>
    <row r="74" spans="1:13" ht="15">
      <c r="A74" s="123" t="s">
        <v>27</v>
      </c>
      <c r="B74" s="165" t="s">
        <v>52</v>
      </c>
      <c r="C74" s="94">
        <f>+Assumptions!D234</f>
        <v>0</v>
      </c>
      <c r="D74" s="166"/>
      <c r="E74" s="507">
        <f>+Assumptions!B197</f>
        <v>0</v>
      </c>
      <c r="F74" s="508"/>
      <c r="G74" s="198">
        <f>+Demand!G153</f>
        <v>0</v>
      </c>
      <c r="K74" s="1"/>
      <c r="L74" s="1"/>
      <c r="M74" s="1"/>
    </row>
    <row r="75" spans="1:7" ht="15">
      <c r="A75" s="126" t="s">
        <v>58</v>
      </c>
      <c r="B75" s="174"/>
      <c r="C75" s="175">
        <f>SUM(C73:C74)</f>
        <v>0</v>
      </c>
      <c r="D75" s="166"/>
      <c r="E75" s="507">
        <f>+Assumptions!B198</f>
        <v>0</v>
      </c>
      <c r="F75" s="508"/>
      <c r="G75" s="198">
        <f>+Demand!G154</f>
        <v>0</v>
      </c>
    </row>
    <row r="76" spans="1:7" ht="15">
      <c r="A76" s="123" t="s">
        <v>54</v>
      </c>
      <c r="B76" s="136" t="s">
        <v>52</v>
      </c>
      <c r="C76" s="94">
        <f>+Assumptions!B233*Assumptions!D233</f>
        <v>0</v>
      </c>
      <c r="D76" s="166"/>
      <c r="E76" s="507">
        <f>+Assumptions!B199</f>
        <v>0</v>
      </c>
      <c r="F76" s="508"/>
      <c r="G76" s="198">
        <f>+Demand!G155</f>
        <v>0</v>
      </c>
    </row>
    <row r="77" spans="1:7" ht="15">
      <c r="A77" s="126" t="s">
        <v>2</v>
      </c>
      <c r="B77" s="174"/>
      <c r="C77" s="175">
        <f>+C76+C75</f>
        <v>0</v>
      </c>
      <c r="D77" s="166" t="s">
        <v>56</v>
      </c>
      <c r="E77" s="167"/>
      <c r="F77" s="167"/>
      <c r="G77" s="198">
        <f>SUM(G72:G76)</f>
        <v>0</v>
      </c>
    </row>
    <row r="78" spans="1:7" ht="15">
      <c r="A78" s="266"/>
      <c r="B78" s="282"/>
      <c r="C78" s="282"/>
      <c r="D78" s="169" t="s">
        <v>158</v>
      </c>
      <c r="E78" s="167"/>
      <c r="F78" s="167"/>
      <c r="G78" s="199" t="str">
        <f>IF(G77=0,"X",C75/G77)</f>
        <v>X</v>
      </c>
    </row>
    <row r="79" spans="1:7" ht="15.75" thickBot="1">
      <c r="A79" s="160"/>
      <c r="B79" s="196"/>
      <c r="C79" s="197"/>
      <c r="D79" s="200" t="s">
        <v>159</v>
      </c>
      <c r="E79" s="201"/>
      <c r="F79" s="201"/>
      <c r="G79" s="377" t="str">
        <f>IF(C76=0,"N/A",IF(G77=0,"X",C77/G77))</f>
        <v>N/A</v>
      </c>
    </row>
    <row r="81" ht="12.75">
      <c r="K81" s="29"/>
    </row>
    <row r="82" spans="11:13" ht="15.75">
      <c r="K82" s="2"/>
      <c r="L82" s="2"/>
      <c r="M82" s="1"/>
    </row>
    <row r="83" ht="12.75">
      <c r="K83" s="6"/>
    </row>
    <row r="84" ht="12.75">
      <c r="K84" s="5"/>
    </row>
    <row r="85" ht="12.75">
      <c r="K85" s="5"/>
    </row>
    <row r="86" ht="12.75">
      <c r="K86" s="5"/>
    </row>
    <row r="87" ht="12.75">
      <c r="K87" s="6"/>
    </row>
    <row r="88" ht="12.75">
      <c r="K88" s="5"/>
    </row>
    <row r="89" spans="11:13" ht="15.75">
      <c r="K89" s="11"/>
      <c r="L89" s="11"/>
      <c r="M89" s="11"/>
    </row>
    <row r="90" spans="11:13" ht="12.75">
      <c r="K90" s="37"/>
      <c r="L90" s="37"/>
      <c r="M90" s="37"/>
    </row>
    <row r="91" spans="11:13" ht="15.75">
      <c r="K91" s="500" t="s">
        <v>31</v>
      </c>
      <c r="L91" s="501"/>
      <c r="M91" s="501"/>
    </row>
    <row r="92" spans="1:13" s="70" customFormat="1" ht="15.75">
      <c r="A92"/>
      <c r="B92"/>
      <c r="C92"/>
      <c r="D92"/>
      <c r="E92"/>
      <c r="F92"/>
      <c r="G92"/>
      <c r="H92"/>
      <c r="K92" s="13" t="s">
        <v>0</v>
      </c>
      <c r="L92" s="13" t="s">
        <v>25</v>
      </c>
      <c r="M92" s="13" t="s">
        <v>26</v>
      </c>
    </row>
    <row r="93" spans="11:13" ht="15.75">
      <c r="K93" s="43" t="e">
        <f>+Assumptions!#REF!*(SUM(Assumptions!B72:E72))</f>
        <v>#REF!</v>
      </c>
      <c r="L93" s="46">
        <f>+Assumptions!F96</f>
        <v>0</v>
      </c>
      <c r="M93" s="43" t="e">
        <f>+L93*K93</f>
        <v>#REF!</v>
      </c>
    </row>
    <row r="94" spans="11:13" ht="15.75">
      <c r="K94" s="42" t="e">
        <f>+#REF!</f>
        <v>#REF!</v>
      </c>
      <c r="L94" s="46">
        <f>+Assumptions!B96</f>
        <v>0</v>
      </c>
      <c r="M94" s="43" t="e">
        <f>+L94*K94</f>
        <v>#REF!</v>
      </c>
    </row>
    <row r="95" spans="11:13" ht="15.75">
      <c r="K95" s="42" t="e">
        <f>+#REF!</f>
        <v>#REF!</v>
      </c>
      <c r="L95" s="46">
        <f>+Assumptions!C96</f>
        <v>0</v>
      </c>
      <c r="M95" s="43" t="e">
        <f>+L95*K95</f>
        <v>#REF!</v>
      </c>
    </row>
    <row r="96" spans="11:13" ht="15.75">
      <c r="K96" s="42" t="e">
        <f>+#REF!</f>
        <v>#REF!</v>
      </c>
      <c r="L96" s="46">
        <f>+Assumptions!D96</f>
        <v>0</v>
      </c>
      <c r="M96" s="43" t="e">
        <f>+L96*K96</f>
        <v>#REF!</v>
      </c>
    </row>
    <row r="97" spans="11:13" ht="15.75">
      <c r="K97" s="42" t="e">
        <f>+#REF!</f>
        <v>#REF!</v>
      </c>
      <c r="L97" s="46">
        <f>+Assumptions!E96</f>
        <v>0</v>
      </c>
      <c r="M97" s="43" t="e">
        <f>+L97*K97</f>
        <v>#REF!</v>
      </c>
    </row>
    <row r="98" spans="11:13" ht="15.75">
      <c r="K98" s="43" t="e">
        <f>SUM(K93:K97)</f>
        <v>#REF!</v>
      </c>
      <c r="L98" s="46"/>
      <c r="M98" s="43" t="e">
        <f>SUM(M93:M97)</f>
        <v>#REF!</v>
      </c>
    </row>
    <row r="104" spans="11:13" ht="12.75">
      <c r="K104" s="1"/>
      <c r="L104" s="1"/>
      <c r="M104" s="1"/>
    </row>
    <row r="111" ht="12.75">
      <c r="K111" s="29"/>
    </row>
    <row r="112" spans="11:13" ht="15.75">
      <c r="K112" s="2"/>
      <c r="L112" s="2"/>
      <c r="M112" s="1"/>
    </row>
    <row r="113" ht="12.75">
      <c r="K113" s="6"/>
    </row>
    <row r="114" ht="12.75">
      <c r="K114" s="5"/>
    </row>
    <row r="115" ht="12.75">
      <c r="K115" s="5"/>
    </row>
    <row r="116" ht="12.75">
      <c r="K116" s="5"/>
    </row>
    <row r="117" ht="12.75">
      <c r="K117" s="6"/>
    </row>
    <row r="118" ht="12.75">
      <c r="K118" s="5"/>
    </row>
    <row r="119" spans="11:13" ht="15.75">
      <c r="K119" s="11"/>
      <c r="L119" s="11"/>
      <c r="M119" s="11"/>
    </row>
    <row r="120" spans="11:13" ht="12.75">
      <c r="K120" s="37"/>
      <c r="L120" s="37"/>
      <c r="M120" s="37"/>
    </row>
    <row r="121" spans="11:13" ht="15.75">
      <c r="K121" s="500" t="s">
        <v>31</v>
      </c>
      <c r="L121" s="501"/>
      <c r="M121" s="501"/>
    </row>
    <row r="122" spans="11:13" ht="15.75" customHeight="1">
      <c r="K122" s="13" t="s">
        <v>0</v>
      </c>
      <c r="L122" s="38" t="s">
        <v>25</v>
      </c>
      <c r="M122" s="38" t="s">
        <v>26</v>
      </c>
    </row>
    <row r="123" spans="11:13" ht="15.75">
      <c r="K123" s="43">
        <f>+Assumptions!F122*(SUM(Assumptions!B101:E101))</f>
        <v>0</v>
      </c>
      <c r="L123" s="46">
        <f>+Assumptions!F129</f>
        <v>0</v>
      </c>
      <c r="M123" s="43">
        <f>+L123*K123</f>
        <v>0</v>
      </c>
    </row>
    <row r="124" spans="11:13" ht="15.75">
      <c r="K124" s="42" t="e">
        <f>+#REF!</f>
        <v>#REF!</v>
      </c>
      <c r="L124" s="46">
        <f>+Assumptions!B129</f>
        <v>0</v>
      </c>
      <c r="M124" s="43" t="e">
        <f>+L124*K124</f>
        <v>#REF!</v>
      </c>
    </row>
    <row r="125" spans="11:13" ht="15.75">
      <c r="K125" s="42" t="e">
        <f>+#REF!</f>
        <v>#REF!</v>
      </c>
      <c r="L125" s="46">
        <f>+Assumptions!C129</f>
        <v>0</v>
      </c>
      <c r="M125" s="43" t="e">
        <f>+L125*K125</f>
        <v>#REF!</v>
      </c>
    </row>
    <row r="126" spans="11:13" ht="15.75">
      <c r="K126" s="42" t="e">
        <f>+#REF!</f>
        <v>#REF!</v>
      </c>
      <c r="L126" s="46">
        <f>+Assumptions!D129</f>
        <v>0</v>
      </c>
      <c r="M126" s="43" t="e">
        <f>+L126*K126</f>
        <v>#REF!</v>
      </c>
    </row>
    <row r="127" spans="11:13" ht="15.75">
      <c r="K127" s="42" t="e">
        <f>+#REF!</f>
        <v>#REF!</v>
      </c>
      <c r="L127" s="46" t="str">
        <f>+Assumptions!E129</f>
        <v>Click here to clear all Year 3 Assumptions:</v>
      </c>
      <c r="M127" s="43" t="e">
        <f>+L127*K127</f>
        <v>#VALUE!</v>
      </c>
    </row>
    <row r="128" spans="11:13" ht="15.75">
      <c r="K128" s="43" t="e">
        <f>SUM(K123:K127)</f>
        <v>#REF!</v>
      </c>
      <c r="L128" s="46"/>
      <c r="M128" s="43" t="e">
        <f>SUM(M123:M127)</f>
        <v>#REF!</v>
      </c>
    </row>
  </sheetData>
  <sheetProtection password="DB79" sheet="1" objects="1" scenarios="1"/>
  <mergeCells count="28">
    <mergeCell ref="E75:F75"/>
    <mergeCell ref="E76:F76"/>
    <mergeCell ref="E58:F58"/>
    <mergeCell ref="E72:F72"/>
    <mergeCell ref="E73:F73"/>
    <mergeCell ref="E74:F74"/>
    <mergeCell ref="E54:F54"/>
    <mergeCell ref="E55:F55"/>
    <mergeCell ref="E56:F56"/>
    <mergeCell ref="E57:F57"/>
    <mergeCell ref="E37:F37"/>
    <mergeCell ref="E38:F38"/>
    <mergeCell ref="E39:F39"/>
    <mergeCell ref="E40:F40"/>
    <mergeCell ref="K121:M121"/>
    <mergeCell ref="K59:M59"/>
    <mergeCell ref="K91:M91"/>
    <mergeCell ref="A7:B7"/>
    <mergeCell ref="E18:F18"/>
    <mergeCell ref="E19:F19"/>
    <mergeCell ref="E20:F20"/>
    <mergeCell ref="E21:F21"/>
    <mergeCell ref="E22:F22"/>
    <mergeCell ref="E36:F36"/>
    <mergeCell ref="A4:B4"/>
    <mergeCell ref="A5:B5"/>
    <mergeCell ref="A6:B6"/>
    <mergeCell ref="A3:G3"/>
  </mergeCells>
  <conditionalFormatting sqref="G14:G15 G24 G32:G33 G42 G50:G51 G60 G68:G69 G78">
    <cfRule type="cellIs" priority="1" dxfId="0" operator="equal" stopIfTrue="1">
      <formula>"X"</formula>
    </cfRule>
  </conditionalFormatting>
  <hyperlinks>
    <hyperlink ref="A4:B4" location="'Service Delivery'!A9" display="Click here to go to Year 1."/>
    <hyperlink ref="A5:B5" location="'Service Delivery'!A27" display="Click here to go to Year 2."/>
    <hyperlink ref="A6:B6" location="'Service Delivery'!A45" display="Click here to go to Year 3."/>
    <hyperlink ref="A7:B7" location="'Service Delivery'!A63" display="Click here to go to Year 4."/>
  </hyperlinks>
  <printOptions/>
  <pageMargins left="0.75" right="0.75" top="0.37" bottom="0.36" header="0.37" footer="0.27"/>
  <pageSetup horizontalDpi="300" verticalDpi="300" orientation="landscape" r:id="rId1"/>
  <headerFooter alignWithMargins="0">
    <oddFooter>&amp;L&amp;"Arial,Italic"NPower Service Model:  Projected Service Delivery&amp;R&amp;"Arial,Italic"&amp;D, Page &amp;P</oddFooter>
  </headerFooter>
  <rowBreaks count="1" manualBreakCount="1">
    <brk id="44" max="255" man="1"/>
  </rowBreaks>
</worksheet>
</file>

<file path=xl/worksheets/sheet5.xml><?xml version="1.0" encoding="utf-8"?>
<worksheet xmlns="http://schemas.openxmlformats.org/spreadsheetml/2006/main" xmlns:r="http://schemas.openxmlformats.org/officeDocument/2006/relationships">
  <sheetPr codeName="Sheet5"/>
  <dimension ref="A1:M119"/>
  <sheetViews>
    <sheetView zoomScale="75" zoomScaleNormal="75" workbookViewId="0" topLeftCell="A1">
      <selection activeCell="B13" sqref="B13"/>
    </sheetView>
  </sheetViews>
  <sheetFormatPr defaultColWidth="9.140625" defaultRowHeight="12.75"/>
  <cols>
    <col min="1" max="1" width="43.7109375" style="0" customWidth="1"/>
    <col min="2" max="5" width="13.7109375" style="0" customWidth="1"/>
    <col min="6" max="6" width="15.8515625" style="0" customWidth="1"/>
    <col min="7" max="7" width="17.140625" style="0" customWidth="1"/>
    <col min="8" max="13" width="15.7109375" style="0" customWidth="1"/>
  </cols>
  <sheetData>
    <row r="1" spans="1:11" s="27" customFormat="1" ht="23.25">
      <c r="A1" s="128" t="s">
        <v>193</v>
      </c>
      <c r="B1" s="129"/>
      <c r="C1" s="129"/>
      <c r="D1" s="129"/>
      <c r="E1" s="129"/>
      <c r="F1" s="130"/>
      <c r="G1" s="130"/>
      <c r="H1" s="202"/>
      <c r="I1" s="202"/>
      <c r="J1" s="202"/>
      <c r="K1" s="202"/>
    </row>
    <row r="3" spans="1:7" s="80" customFormat="1" ht="69.75" customHeight="1">
      <c r="A3" s="476" t="s">
        <v>118</v>
      </c>
      <c r="B3" s="476"/>
      <c r="C3" s="476"/>
      <c r="D3" s="476"/>
      <c r="E3" s="476"/>
      <c r="F3" s="476"/>
      <c r="G3" s="476"/>
    </row>
    <row r="4" spans="1:2" ht="15">
      <c r="A4" s="503" t="s">
        <v>42</v>
      </c>
      <c r="B4" s="503"/>
    </row>
    <row r="5" spans="1:2" ht="15">
      <c r="A5" s="504" t="s">
        <v>43</v>
      </c>
      <c r="B5" s="504"/>
    </row>
    <row r="6" spans="1:2" ht="15">
      <c r="A6" s="505" t="s">
        <v>44</v>
      </c>
      <c r="B6" s="505"/>
    </row>
    <row r="7" spans="1:2" ht="15">
      <c r="A7" s="502" t="s">
        <v>45</v>
      </c>
      <c r="B7" s="502"/>
    </row>
    <row r="9" spans="1:7" ht="20.25">
      <c r="A9" s="34" t="s">
        <v>21</v>
      </c>
      <c r="B9" s="37"/>
      <c r="C9" s="37"/>
      <c r="D9" s="37"/>
      <c r="E9" s="37"/>
      <c r="F9" s="37"/>
      <c r="G9" s="37"/>
    </row>
    <row r="10" spans="1:7" ht="14.25">
      <c r="A10" s="89"/>
      <c r="B10" s="87" t="s">
        <v>6</v>
      </c>
      <c r="C10" s="86" t="s">
        <v>7</v>
      </c>
      <c r="D10" s="87" t="s">
        <v>8</v>
      </c>
      <c r="E10" s="86" t="s">
        <v>9</v>
      </c>
      <c r="F10" s="90" t="s">
        <v>16</v>
      </c>
      <c r="G10" s="99" t="s">
        <v>178</v>
      </c>
    </row>
    <row r="11" spans="1:7" s="1" customFormat="1" ht="15">
      <c r="A11" s="31" t="s">
        <v>24</v>
      </c>
      <c r="B11" s="37"/>
      <c r="C11" s="37"/>
      <c r="D11" s="37"/>
      <c r="E11" s="37"/>
      <c r="F11" s="37"/>
      <c r="G11" s="37"/>
    </row>
    <row r="12" spans="1:7" ht="15">
      <c r="A12" s="92" t="s">
        <v>1</v>
      </c>
      <c r="B12" s="293">
        <f>+Demand!D12*Assumptions!B41</f>
        <v>0</v>
      </c>
      <c r="C12" s="219">
        <f>+Demand!D13*Assumptions!C41</f>
        <v>0</v>
      </c>
      <c r="D12" s="219">
        <f>+Demand!D14*Assumptions!D41</f>
        <v>0</v>
      </c>
      <c r="E12" s="219">
        <f>+Demand!D15*Assumptions!E41</f>
        <v>0</v>
      </c>
      <c r="F12" s="304" t="s">
        <v>187</v>
      </c>
      <c r="G12" s="309">
        <f>SUM(B12:F12)</f>
        <v>0</v>
      </c>
    </row>
    <row r="13" spans="1:7" ht="15">
      <c r="A13" s="31" t="s">
        <v>4</v>
      </c>
      <c r="B13" s="37"/>
      <c r="C13" s="37"/>
      <c r="D13" s="37"/>
      <c r="E13" s="37"/>
      <c r="F13" s="37"/>
      <c r="G13" s="37"/>
    </row>
    <row r="14" spans="1:7" ht="15">
      <c r="A14" s="92" t="s">
        <v>179</v>
      </c>
      <c r="B14" s="326">
        <f>+B15*Assumptions!B42</f>
        <v>0</v>
      </c>
      <c r="C14" s="326">
        <f>+C15*Assumptions!C42</f>
        <v>0</v>
      </c>
      <c r="D14" s="326">
        <f>+D15*Assumptions!D42</f>
        <v>0</v>
      </c>
      <c r="E14" s="326">
        <f>+E15*Assumptions!E42</f>
        <v>0</v>
      </c>
      <c r="F14" s="326">
        <f>+F15*Assumptions!F42</f>
        <v>0</v>
      </c>
      <c r="G14" s="117">
        <f>SUM(B14:F14)</f>
        <v>0</v>
      </c>
    </row>
    <row r="15" spans="1:7" ht="15">
      <c r="A15" s="308" t="s">
        <v>188</v>
      </c>
      <c r="B15" s="307">
        <f>IF('Service Delivery'!$G$15="X",0,Demand!B24*'Service Delivery'!$G$15)</f>
        <v>0</v>
      </c>
      <c r="C15" s="307">
        <f>IF('Service Delivery'!$G$15="X",0,Demand!C24*'Service Delivery'!$G$15)</f>
        <v>0</v>
      </c>
      <c r="D15" s="307">
        <f>IF('Service Delivery'!$G$15="X",0,Demand!D24*'Service Delivery'!$G$15)</f>
        <v>0</v>
      </c>
      <c r="E15" s="307">
        <f>IF('Service Delivery'!$G$15="X",0,Demand!E24*'Service Delivery'!$G$15)</f>
        <v>0</v>
      </c>
      <c r="F15" s="307">
        <f>IF('Service Delivery'!$G$15="X",0,Demand!F24*'Service Delivery'!$G$15)</f>
        <v>0</v>
      </c>
      <c r="G15" s="103"/>
    </row>
    <row r="16" spans="1:8" ht="15.75">
      <c r="A16" s="92" t="s">
        <v>191</v>
      </c>
      <c r="B16" s="326">
        <f>+B17*Assumptions!B43</f>
        <v>0</v>
      </c>
      <c r="C16" s="326">
        <f>+C17*Assumptions!C43</f>
        <v>0</v>
      </c>
      <c r="D16" s="326">
        <f>+D17*Assumptions!D43</f>
        <v>0</v>
      </c>
      <c r="E16" s="326">
        <f>+E17*Assumptions!E43</f>
        <v>0</v>
      </c>
      <c r="F16" s="326">
        <f>+F17*Assumptions!F43</f>
        <v>0</v>
      </c>
      <c r="G16" s="117">
        <f>SUM(B16:F16)</f>
        <v>0</v>
      </c>
      <c r="H16" s="2"/>
    </row>
    <row r="17" spans="1:7" ht="15">
      <c r="A17" s="308" t="s">
        <v>189</v>
      </c>
      <c r="B17" s="307">
        <f>IF('Service Delivery'!$G$15="X",0,Demand!B25*'Service Delivery'!$G$15)</f>
        <v>0</v>
      </c>
      <c r="C17" s="307">
        <f>IF('Service Delivery'!$G$15="X",0,Demand!C25*'Service Delivery'!$G$15)</f>
        <v>0</v>
      </c>
      <c r="D17" s="307">
        <f>IF('Service Delivery'!$G$15="X",0,Demand!D25*'Service Delivery'!$G$15)</f>
        <v>0</v>
      </c>
      <c r="E17" s="307">
        <f>IF('Service Delivery'!$G$15="X",0,Demand!E25*'Service Delivery'!$G$15)</f>
        <v>0</v>
      </c>
      <c r="F17" s="307">
        <f>IF('Service Delivery'!$G$15="X",0,Demand!F25*'Service Delivery'!$G$15)</f>
        <v>0</v>
      </c>
      <c r="G17" s="103"/>
    </row>
    <row r="18" spans="1:11" ht="15">
      <c r="A18" s="92" t="s">
        <v>180</v>
      </c>
      <c r="B18" s="299"/>
      <c r="C18" s="104"/>
      <c r="D18" s="104"/>
      <c r="E18" s="104"/>
      <c r="F18" s="104"/>
      <c r="G18" s="117">
        <f>+G16+G14</f>
        <v>0</v>
      </c>
      <c r="H18" s="29"/>
      <c r="I18" s="29"/>
      <c r="J18" s="29"/>
      <c r="K18" s="29"/>
    </row>
    <row r="19" spans="1:12" s="98" customFormat="1" ht="15.75">
      <c r="A19" s="300" t="s">
        <v>182</v>
      </c>
      <c r="B19" s="301"/>
      <c r="C19" s="291"/>
      <c r="D19" s="291"/>
      <c r="E19" s="301"/>
      <c r="F19" s="292"/>
      <c r="G19" s="327">
        <f>-Assumptions!D56*Assumptions!E56*1.5</f>
        <v>0</v>
      </c>
      <c r="I19" s="2"/>
      <c r="J19" s="2"/>
      <c r="K19" s="2"/>
      <c r="L19" s="2"/>
    </row>
    <row r="20" spans="1:11" ht="15">
      <c r="A20" s="302" t="s">
        <v>181</v>
      </c>
      <c r="B20" s="301"/>
      <c r="C20" s="291"/>
      <c r="D20" s="291"/>
      <c r="E20" s="303"/>
      <c r="F20" s="303"/>
      <c r="G20" s="328">
        <f>SUM(G18:G19)</f>
        <v>0</v>
      </c>
      <c r="I20" s="4"/>
      <c r="J20" s="6"/>
      <c r="K20" s="6"/>
    </row>
    <row r="21" spans="1:11" ht="15">
      <c r="A21" s="31" t="s">
        <v>5</v>
      </c>
      <c r="B21" s="37"/>
      <c r="C21" s="37"/>
      <c r="D21" s="37"/>
      <c r="E21" s="37"/>
      <c r="F21" s="37"/>
      <c r="G21" s="37"/>
      <c r="I21" s="3"/>
      <c r="J21" s="5"/>
      <c r="K21" s="5"/>
    </row>
    <row r="22" spans="1:11" ht="15">
      <c r="A22" s="294" t="str">
        <f>"1.  "&amp;Assumptions!B24</f>
        <v>1.  </v>
      </c>
      <c r="B22" s="329">
        <f>+B23*Assumptions!B44</f>
        <v>0</v>
      </c>
      <c r="C22" s="329">
        <f>+C23*Assumptions!C44</f>
        <v>0</v>
      </c>
      <c r="D22" s="329">
        <f>+D23*Assumptions!D44</f>
        <v>0</v>
      </c>
      <c r="E22" s="329">
        <f>+E23*Assumptions!E44</f>
        <v>0</v>
      </c>
      <c r="F22" s="329">
        <f>+F23*Assumptions!F44</f>
        <v>0</v>
      </c>
      <c r="G22" s="330">
        <f>SUM(B22:F22)</f>
        <v>0</v>
      </c>
      <c r="I22" s="3"/>
      <c r="J22" s="5"/>
      <c r="K22" s="5"/>
    </row>
    <row r="23" spans="1:11" ht="15">
      <c r="A23" s="305" t="s">
        <v>186</v>
      </c>
      <c r="B23" s="306">
        <f>IF('Service Delivery'!$G$25&lt;&gt;"N/A",'Service Delivery'!$G$25*Demand!B39,IF('Service Delivery'!$G$24="X",0,'Service Delivery'!$G$24*Demand!B39))</f>
        <v>0</v>
      </c>
      <c r="C23" s="306">
        <f>IF('Service Delivery'!$G$25&lt;&gt;"N/A",'Service Delivery'!$G$25*Demand!C39,IF('Service Delivery'!$G$24="X",0,'Service Delivery'!$G$24*Demand!C39))</f>
        <v>0</v>
      </c>
      <c r="D23" s="306">
        <f>IF('Service Delivery'!$G$25&lt;&gt;"N/A",'Service Delivery'!$G$25*Demand!D39,IF('Service Delivery'!$G$24="X",0,'Service Delivery'!$G$24*Demand!D39))</f>
        <v>0</v>
      </c>
      <c r="E23" s="306">
        <f>IF('Service Delivery'!$G$25&lt;&gt;"N/A",'Service Delivery'!$G$25*Demand!E39,IF('Service Delivery'!$G$24="X",0,'Service Delivery'!$G$24*Demand!E39))</f>
        <v>0</v>
      </c>
      <c r="F23" s="306">
        <f>IF('Service Delivery'!$G$25&lt;&gt;"N/A",'Service Delivery'!$G$25*Demand!F39,IF('Service Delivery'!$G$24="X",0,'Service Delivery'!$G$24*Demand!F39))</f>
        <v>0</v>
      </c>
      <c r="G23" s="100"/>
      <c r="I23" s="3"/>
      <c r="J23" s="5"/>
      <c r="K23" s="5"/>
    </row>
    <row r="24" spans="1:11" ht="15">
      <c r="A24" s="294" t="str">
        <f>"2.  "&amp;Assumptions!B25</f>
        <v>2.  </v>
      </c>
      <c r="B24" s="329">
        <f>+B25*Assumptions!B45</f>
        <v>0</v>
      </c>
      <c r="C24" s="329">
        <f>+C25*Assumptions!C45</f>
        <v>0</v>
      </c>
      <c r="D24" s="329">
        <f>+D25*Assumptions!D45</f>
        <v>0</v>
      </c>
      <c r="E24" s="329">
        <f>+E25*Assumptions!E45</f>
        <v>0</v>
      </c>
      <c r="F24" s="329">
        <f>+F25*Assumptions!F45</f>
        <v>0</v>
      </c>
      <c r="G24" s="330">
        <f>SUM(B24:F24)</f>
        <v>0</v>
      </c>
      <c r="I24" s="4"/>
      <c r="J24" s="6"/>
      <c r="K24" s="6"/>
    </row>
    <row r="25" spans="1:11" ht="15">
      <c r="A25" s="305" t="s">
        <v>186</v>
      </c>
      <c r="B25" s="306">
        <f>IF('Service Delivery'!$G$25&lt;&gt;"N/A",'Service Delivery'!$G$25*Demand!B40,IF('Service Delivery'!$G$24="X",0,'Service Delivery'!$G$24*Demand!B40))</f>
        <v>0</v>
      </c>
      <c r="C25" s="306">
        <f>IF('Service Delivery'!$G$25&lt;&gt;"N/A",'Service Delivery'!$G$25*Demand!C40,IF('Service Delivery'!$G$24="X",0,'Service Delivery'!$G$24*Demand!C40))</f>
        <v>0</v>
      </c>
      <c r="D25" s="306">
        <f>IF('Service Delivery'!$G$25&lt;&gt;"N/A",'Service Delivery'!$G$25*Demand!D40,IF('Service Delivery'!$G$24="X",0,'Service Delivery'!$G$24*Demand!D40))</f>
        <v>0</v>
      </c>
      <c r="E25" s="306">
        <f>IF('Service Delivery'!$G$25&lt;&gt;"N/A",'Service Delivery'!$G$25*Demand!E40,IF('Service Delivery'!$G$24="X",0,'Service Delivery'!$G$24*Demand!E40))</f>
        <v>0</v>
      </c>
      <c r="F25" s="306">
        <f>IF('Service Delivery'!$G$25&lt;&gt;"N/A",'Service Delivery'!$G$25*Demand!F40,IF('Service Delivery'!$G$24="X",0,'Service Delivery'!$G$24*Demand!F40))</f>
        <v>0</v>
      </c>
      <c r="G25" s="100"/>
      <c r="I25" s="3"/>
      <c r="J25" s="5"/>
      <c r="K25" s="5"/>
    </row>
    <row r="26" spans="1:11" ht="15">
      <c r="A26" s="294" t="str">
        <f>"3.  "&amp;Assumptions!B26</f>
        <v>3.  </v>
      </c>
      <c r="B26" s="329">
        <f>+B27*Assumptions!B46</f>
        <v>0</v>
      </c>
      <c r="C26" s="329">
        <f>+C27*Assumptions!C46</f>
        <v>0</v>
      </c>
      <c r="D26" s="329">
        <f>+D27*Assumptions!D46</f>
        <v>0</v>
      </c>
      <c r="E26" s="329">
        <f>+E27*Assumptions!E46</f>
        <v>0</v>
      </c>
      <c r="F26" s="329">
        <f>+F27*Assumptions!F46</f>
        <v>0</v>
      </c>
      <c r="G26" s="330">
        <f>SUM(B26:F26)</f>
        <v>0</v>
      </c>
      <c r="I26" s="3"/>
      <c r="J26" s="5"/>
      <c r="K26" s="5"/>
    </row>
    <row r="27" spans="1:11" ht="15">
      <c r="A27" s="305" t="s">
        <v>186</v>
      </c>
      <c r="B27" s="306">
        <f>IF('Service Delivery'!$G$25&lt;&gt;"N/A",'Service Delivery'!$G$25*Demand!B41,IF('Service Delivery'!$G$24="X",0,'Service Delivery'!$G$24*Demand!B41))</f>
        <v>0</v>
      </c>
      <c r="C27" s="306">
        <f>IF('Service Delivery'!$G$25&lt;&gt;"N/A",'Service Delivery'!$G$25*Demand!C41,IF('Service Delivery'!$G$24="X",0,'Service Delivery'!$G$24*Demand!C41))</f>
        <v>0</v>
      </c>
      <c r="D27" s="306">
        <f>IF('Service Delivery'!$G$25&lt;&gt;"N/A",'Service Delivery'!$G$25*Demand!D41,IF('Service Delivery'!$G$24="X",0,'Service Delivery'!$G$24*Demand!D41))</f>
        <v>0</v>
      </c>
      <c r="E27" s="306">
        <f>IF('Service Delivery'!$G$25&lt;&gt;"N/A",'Service Delivery'!$G$25*Demand!E41,IF('Service Delivery'!$G$24="X",0,'Service Delivery'!$G$24*Demand!E41))</f>
        <v>0</v>
      </c>
      <c r="F27" s="306">
        <f>IF('Service Delivery'!$G$25&lt;&gt;"N/A",'Service Delivery'!$G$25*Demand!F41,IF('Service Delivery'!$G$24="X",0,'Service Delivery'!$G$24*Demand!F41))</f>
        <v>0</v>
      </c>
      <c r="G27" s="100"/>
      <c r="I27" s="3"/>
      <c r="J27" s="5"/>
      <c r="K27" s="5"/>
    </row>
    <row r="28" spans="1:11" ht="15">
      <c r="A28" s="294" t="str">
        <f>"4.  "&amp;Assumptions!B27</f>
        <v>4.  </v>
      </c>
      <c r="B28" s="329">
        <f>+B29*Assumptions!B47</f>
        <v>0</v>
      </c>
      <c r="C28" s="329">
        <f>+C29*Assumptions!C47</f>
        <v>0</v>
      </c>
      <c r="D28" s="329">
        <f>+D29*Assumptions!D47</f>
        <v>0</v>
      </c>
      <c r="E28" s="329">
        <f>+E29*Assumptions!E47</f>
        <v>0</v>
      </c>
      <c r="F28" s="329">
        <f>+F29*Assumptions!F47</f>
        <v>0</v>
      </c>
      <c r="G28" s="423">
        <f>SUM(B28:F28)</f>
        <v>0</v>
      </c>
      <c r="I28" s="3"/>
      <c r="J28" s="5"/>
      <c r="K28" s="5"/>
    </row>
    <row r="29" spans="1:8" s="11" customFormat="1" ht="15.75">
      <c r="A29" s="305" t="s">
        <v>186</v>
      </c>
      <c r="B29" s="306">
        <f>IF('Service Delivery'!$G$25&lt;&gt;"N/A",'Service Delivery'!$G$25*Demand!B42,IF('Service Delivery'!$G$24="X",0,'Service Delivery'!$G$24*Demand!B42))</f>
        <v>0</v>
      </c>
      <c r="C29" s="306">
        <f>IF('Service Delivery'!$G$25&lt;&gt;"N/A",'Service Delivery'!$G$25*Demand!C42,IF('Service Delivery'!$G$24="X",0,'Service Delivery'!$G$24*Demand!C42))</f>
        <v>0</v>
      </c>
      <c r="D29" s="306">
        <f>IF('Service Delivery'!$G$25&lt;&gt;"N/A",'Service Delivery'!$G$25*Demand!D42,IF('Service Delivery'!$G$24="X",0,'Service Delivery'!$G$24*Demand!D42))</f>
        <v>0</v>
      </c>
      <c r="E29" s="306">
        <f>IF('Service Delivery'!$G$25&lt;&gt;"N/A",'Service Delivery'!$G$25*Demand!E42,IF('Service Delivery'!$G$24="X",0,'Service Delivery'!$G$24*Demand!E42))</f>
        <v>0</v>
      </c>
      <c r="F29" s="306">
        <f>IF('Service Delivery'!$G$25&lt;&gt;"N/A",'Service Delivery'!$G$25*Demand!F42,IF('Service Delivery'!$G$24="X",0,'Service Delivery'!$G$24*Demand!F42))</f>
        <v>0</v>
      </c>
      <c r="G29" s="100"/>
      <c r="H29" s="16"/>
    </row>
    <row r="30" spans="1:7" ht="15">
      <c r="A30" s="294" t="str">
        <f>"5.  "&amp;Assumptions!B28</f>
        <v>5.  </v>
      </c>
      <c r="B30" s="329">
        <f>+B31*Assumptions!B48</f>
        <v>0</v>
      </c>
      <c r="C30" s="329">
        <f>+C31*Assumptions!C48</f>
        <v>0</v>
      </c>
      <c r="D30" s="329">
        <f>+D31*Assumptions!D48</f>
        <v>0</v>
      </c>
      <c r="E30" s="329">
        <f>+E31*Assumptions!E48</f>
        <v>0</v>
      </c>
      <c r="F30" s="329">
        <f>+F31*Assumptions!F48</f>
        <v>0</v>
      </c>
      <c r="G30" s="330">
        <f>SUM(B30:F30)</f>
        <v>0</v>
      </c>
    </row>
    <row r="31" spans="1:7" ht="15">
      <c r="A31" s="305" t="s">
        <v>186</v>
      </c>
      <c r="B31" s="306">
        <f>IF('Service Delivery'!$G$25&lt;&gt;"N/A",'Service Delivery'!$G$25*Demand!B43,IF('Service Delivery'!$G$24="X",0,'Service Delivery'!$G$24*Demand!B43))</f>
        <v>0</v>
      </c>
      <c r="C31" s="306">
        <f>IF('Service Delivery'!$G$25&lt;&gt;"N/A",'Service Delivery'!$G$25*Demand!C43,IF('Service Delivery'!$G$24="X",0,'Service Delivery'!$G$24*Demand!C43))</f>
        <v>0</v>
      </c>
      <c r="D31" s="306">
        <f>IF('Service Delivery'!$G$25&lt;&gt;"N/A",'Service Delivery'!$G$25*Demand!D43,IF('Service Delivery'!$G$24="X",0,'Service Delivery'!$G$24*Demand!D43))</f>
        <v>0</v>
      </c>
      <c r="E31" s="306">
        <f>IF('Service Delivery'!$G$25&lt;&gt;"N/A",'Service Delivery'!$G$25*Demand!E43,IF('Service Delivery'!$G$24="X",0,'Service Delivery'!$G$24*Demand!E43))</f>
        <v>0</v>
      </c>
      <c r="F31" s="306">
        <f>IF('Service Delivery'!$G$25&lt;&gt;"N/A",'Service Delivery'!$G$25*Demand!F43,IF('Service Delivery'!$G$24="X",0,'Service Delivery'!$G$24*Demand!F43))</f>
        <v>0</v>
      </c>
      <c r="G31" s="424"/>
    </row>
    <row r="32" spans="1:7" s="1" customFormat="1" ht="15">
      <c r="A32" s="295" t="s">
        <v>183</v>
      </c>
      <c r="B32" s="289"/>
      <c r="C32" s="289"/>
      <c r="D32" s="290"/>
      <c r="E32" s="289"/>
      <c r="F32" s="310"/>
      <c r="G32" s="330">
        <f>+G30+G28+G26+G24+G22</f>
        <v>0</v>
      </c>
    </row>
    <row r="33" spans="1:7" ht="15">
      <c r="A33" s="295" t="s">
        <v>182</v>
      </c>
      <c r="B33" s="289"/>
      <c r="C33" s="289"/>
      <c r="D33" s="290"/>
      <c r="E33" s="289"/>
      <c r="F33" s="310"/>
      <c r="G33" s="327">
        <f>-Assumptions!D63*Assumptions!E63</f>
        <v>0</v>
      </c>
    </row>
    <row r="34" spans="1:7" ht="15">
      <c r="A34" s="295" t="s">
        <v>184</v>
      </c>
      <c r="B34" s="289"/>
      <c r="C34" s="289"/>
      <c r="D34" s="290"/>
      <c r="E34" s="289"/>
      <c r="F34" s="310"/>
      <c r="G34" s="327">
        <f>+'Service Delivery'!C22*Assumptions!D49</f>
        <v>0</v>
      </c>
    </row>
    <row r="35" spans="1:7" ht="15.75" thickBot="1">
      <c r="A35" s="296" t="s">
        <v>185</v>
      </c>
      <c r="B35" s="297"/>
      <c r="C35" s="297"/>
      <c r="D35" s="298"/>
      <c r="E35" s="297"/>
      <c r="F35" s="311"/>
      <c r="G35" s="331">
        <f>SUM(G32:G34)</f>
        <v>0</v>
      </c>
    </row>
    <row r="37" spans="1:7" ht="20.25">
      <c r="A37" s="49" t="s">
        <v>33</v>
      </c>
      <c r="B37" s="69"/>
      <c r="C37" s="69"/>
      <c r="D37" s="69"/>
      <c r="E37" s="69"/>
      <c r="F37" s="69"/>
      <c r="G37" s="69"/>
    </row>
    <row r="38" spans="1:7" ht="14.25">
      <c r="A38" s="105"/>
      <c r="B38" s="90" t="s">
        <v>6</v>
      </c>
      <c r="C38" s="91" t="s">
        <v>7</v>
      </c>
      <c r="D38" s="90" t="s">
        <v>8</v>
      </c>
      <c r="E38" s="91" t="s">
        <v>9</v>
      </c>
      <c r="F38" s="90" t="s">
        <v>16</v>
      </c>
      <c r="G38" s="106" t="s">
        <v>178</v>
      </c>
    </row>
    <row r="39" spans="1:13" s="1" customFormat="1" ht="15">
      <c r="A39" s="52" t="s">
        <v>24</v>
      </c>
      <c r="B39" s="69"/>
      <c r="C39" s="69"/>
      <c r="D39" s="69"/>
      <c r="E39" s="69"/>
      <c r="F39" s="69"/>
      <c r="G39" s="69"/>
      <c r="H39"/>
      <c r="I39"/>
      <c r="J39"/>
      <c r="K39"/>
      <c r="L39"/>
      <c r="M39"/>
    </row>
    <row r="40" spans="1:13" ht="15">
      <c r="A40" s="107" t="s">
        <v>1</v>
      </c>
      <c r="B40" s="312">
        <f>+Demand!D50*Assumptions!B98</f>
        <v>0</v>
      </c>
      <c r="C40" s="304">
        <f>+Demand!D51*Assumptions!C98</f>
        <v>0</v>
      </c>
      <c r="D40" s="304">
        <f>+Demand!D52*Assumptions!D98</f>
        <v>0</v>
      </c>
      <c r="E40" s="304">
        <f>+Demand!D53*Assumptions!E98</f>
        <v>0</v>
      </c>
      <c r="F40" s="304" t="s">
        <v>187</v>
      </c>
      <c r="G40" s="313">
        <f>SUM(B40:F40)</f>
        <v>0</v>
      </c>
      <c r="K40" s="1"/>
      <c r="L40" s="1"/>
      <c r="M40" s="1"/>
    </row>
    <row r="41" spans="1:7" ht="15">
      <c r="A41" s="52" t="s">
        <v>4</v>
      </c>
      <c r="B41" s="69"/>
      <c r="C41" s="69"/>
      <c r="D41" s="69"/>
      <c r="E41" s="69"/>
      <c r="F41" s="69"/>
      <c r="G41" s="69"/>
    </row>
    <row r="42" spans="1:7" ht="15">
      <c r="A42" s="107" t="s">
        <v>179</v>
      </c>
      <c r="B42" s="304">
        <f>+B43*Assumptions!B99</f>
        <v>0</v>
      </c>
      <c r="C42" s="304">
        <f>+C43*Assumptions!C99</f>
        <v>0</v>
      </c>
      <c r="D42" s="304">
        <f>+D43*Assumptions!D99</f>
        <v>0</v>
      </c>
      <c r="E42" s="304">
        <f>+E43*Assumptions!E99</f>
        <v>0</v>
      </c>
      <c r="F42" s="304">
        <f>+F43*Assumptions!F99</f>
        <v>0</v>
      </c>
      <c r="G42" s="314">
        <f>SUM(B42:F42)</f>
        <v>0</v>
      </c>
    </row>
    <row r="43" spans="1:7" ht="15">
      <c r="A43" s="315" t="s">
        <v>188</v>
      </c>
      <c r="B43" s="307">
        <f>IF('Service Delivery'!$G$33="X",0,'Service Delivery'!$G$33*Demand!B62)</f>
        <v>0</v>
      </c>
      <c r="C43" s="307">
        <f>IF('Service Delivery'!$G$33="X",0,'Service Delivery'!$G$33*Demand!C62)</f>
        <v>0</v>
      </c>
      <c r="D43" s="307">
        <f>IF('Service Delivery'!$G$33="X",0,'Service Delivery'!$G$33*Demand!D62)</f>
        <v>0</v>
      </c>
      <c r="E43" s="307">
        <f>IF('Service Delivery'!$G$33="X",0,'Service Delivery'!$G$33*Demand!E62)</f>
        <v>0</v>
      </c>
      <c r="F43" s="307">
        <f>IF('Service Delivery'!$G$33="X",0,'Service Delivery'!$G$33*Demand!F62)</f>
        <v>0</v>
      </c>
      <c r="G43" s="119"/>
    </row>
    <row r="44" spans="1:7" ht="15">
      <c r="A44" s="107" t="s">
        <v>191</v>
      </c>
      <c r="B44" s="304">
        <f>+B45*Assumptions!B100</f>
        <v>0</v>
      </c>
      <c r="C44" s="304">
        <f>+C45*Assumptions!C100</f>
        <v>0</v>
      </c>
      <c r="D44" s="304">
        <f>+D45*Assumptions!D100</f>
        <v>0</v>
      </c>
      <c r="E44" s="304">
        <f>+E45*Assumptions!E100</f>
        <v>0</v>
      </c>
      <c r="F44" s="304">
        <f>+F45*Assumptions!F100</f>
        <v>0</v>
      </c>
      <c r="G44" s="314">
        <f>SUM(B44:F44)</f>
        <v>0</v>
      </c>
    </row>
    <row r="45" spans="1:7" ht="15">
      <c r="A45" s="315" t="s">
        <v>189</v>
      </c>
      <c r="B45" s="307">
        <f>IF('Service Delivery'!$G$33="X",0,'Service Delivery'!$G$33*Demand!B63)</f>
        <v>0</v>
      </c>
      <c r="C45" s="307">
        <f>IF('Service Delivery'!$G$33="X",0,'Service Delivery'!$G$33*Demand!C63)</f>
        <v>0</v>
      </c>
      <c r="D45" s="307">
        <f>IF('Service Delivery'!$G$33="X",0,'Service Delivery'!$G$33*Demand!D63)</f>
        <v>0</v>
      </c>
      <c r="E45" s="307">
        <f>IF('Service Delivery'!$G$33="X",0,'Service Delivery'!$G$33*Demand!E63)</f>
        <v>0</v>
      </c>
      <c r="F45" s="307">
        <f>IF('Service Delivery'!$G$33="X",0,'Service Delivery'!$G$33*Demand!F63)</f>
        <v>0</v>
      </c>
      <c r="G45" s="119"/>
    </row>
    <row r="46" spans="1:7" ht="15">
      <c r="A46" s="107" t="s">
        <v>180</v>
      </c>
      <c r="B46" s="299"/>
      <c r="C46" s="104"/>
      <c r="D46" s="104"/>
      <c r="E46" s="104"/>
      <c r="F46" s="104"/>
      <c r="G46" s="314">
        <f>+G44+G42</f>
        <v>0</v>
      </c>
    </row>
    <row r="47" spans="1:11" ht="15">
      <c r="A47" s="316" t="s">
        <v>182</v>
      </c>
      <c r="B47" s="301"/>
      <c r="C47" s="291"/>
      <c r="D47" s="291"/>
      <c r="E47" s="301"/>
      <c r="F47" s="292"/>
      <c r="G47" s="335">
        <f>-Assumptions!D113*Assumptions!E113*1.5</f>
        <v>0</v>
      </c>
      <c r="K47" s="29"/>
    </row>
    <row r="48" spans="1:13" ht="15.75">
      <c r="A48" s="317" t="s">
        <v>181</v>
      </c>
      <c r="B48" s="301"/>
      <c r="C48" s="291"/>
      <c r="D48" s="291"/>
      <c r="E48" s="303"/>
      <c r="F48" s="303"/>
      <c r="G48" s="332">
        <f>SUM(G46:G47)</f>
        <v>0</v>
      </c>
      <c r="K48" s="2"/>
      <c r="L48" s="2"/>
      <c r="M48" s="1"/>
    </row>
    <row r="49" spans="1:11" ht="15">
      <c r="A49" s="52" t="s">
        <v>5</v>
      </c>
      <c r="B49" s="69"/>
      <c r="C49" s="69"/>
      <c r="D49" s="69"/>
      <c r="E49" s="69"/>
      <c r="F49" s="69"/>
      <c r="G49" s="69"/>
      <c r="K49" s="6"/>
    </row>
    <row r="50" spans="1:11" ht="15">
      <c r="A50" s="318" t="str">
        <f>"1.  "&amp;Assumptions!B81</f>
        <v>1.  </v>
      </c>
      <c r="B50" s="329">
        <f>+B51*Assumptions!B101</f>
        <v>0</v>
      </c>
      <c r="C50" s="329">
        <f>+C51*Assumptions!C101</f>
        <v>0</v>
      </c>
      <c r="D50" s="329">
        <f>+D51*Assumptions!D101</f>
        <v>0</v>
      </c>
      <c r="E50" s="329">
        <f>+E51*Assumptions!E101</f>
        <v>0</v>
      </c>
      <c r="F50" s="329">
        <f>+F51*Assumptions!F101</f>
        <v>0</v>
      </c>
      <c r="G50" s="333">
        <f>SUM(B50:F50)</f>
        <v>0</v>
      </c>
      <c r="K50" s="5"/>
    </row>
    <row r="51" spans="1:11" ht="15">
      <c r="A51" s="319" t="s">
        <v>186</v>
      </c>
      <c r="B51" s="306">
        <f>IF('Service Delivery'!$G$43&lt;&gt;"N/A",'Service Delivery'!$G$43*Demand!B77,IF('Service Delivery'!$G$42="X",0,'Service Delivery'!$G$42*Demand!B77))</f>
        <v>0</v>
      </c>
      <c r="C51" s="306">
        <f>IF('Service Delivery'!$G$43&lt;&gt;"N/A",'Service Delivery'!$G$43*Demand!C77,IF('Service Delivery'!$G$42="X",0,'Service Delivery'!$G$42*Demand!C77))</f>
        <v>0</v>
      </c>
      <c r="D51" s="306">
        <f>IF('Service Delivery'!$G$43&lt;&gt;"N/A",'Service Delivery'!$G$43*Demand!D77,IF('Service Delivery'!$G$42="X",0,'Service Delivery'!$G$42*Demand!D77))</f>
        <v>0</v>
      </c>
      <c r="E51" s="306">
        <f>IF('Service Delivery'!$G$43&lt;&gt;"N/A",'Service Delivery'!$G$43*Demand!E77,IF('Service Delivery'!$G$42="X",0,'Service Delivery'!$G$42*Demand!E77))</f>
        <v>0</v>
      </c>
      <c r="F51" s="306">
        <f>IF('Service Delivery'!$G$43&lt;&gt;"N/A",'Service Delivery'!$G$43*Demand!F77,IF('Service Delivery'!$G$42="X",0,'Service Delivery'!$G$42*Demand!F77))</f>
        <v>0</v>
      </c>
      <c r="G51" s="108"/>
      <c r="K51" s="5"/>
    </row>
    <row r="52" spans="1:11" ht="15">
      <c r="A52" s="318" t="str">
        <f>"2.  "&amp;Assumptions!B82</f>
        <v>2.  </v>
      </c>
      <c r="B52" s="329">
        <f>+B53*Assumptions!B102</f>
        <v>0</v>
      </c>
      <c r="C52" s="329">
        <f>+C53*Assumptions!C102</f>
        <v>0</v>
      </c>
      <c r="D52" s="329">
        <f>+D53*Assumptions!D102</f>
        <v>0</v>
      </c>
      <c r="E52" s="329">
        <f>+E53*Assumptions!E102</f>
        <v>0</v>
      </c>
      <c r="F52" s="329">
        <f>+F53*Assumptions!F102</f>
        <v>0</v>
      </c>
      <c r="G52" s="333">
        <f>SUM(B52:F52)</f>
        <v>0</v>
      </c>
      <c r="K52" s="5"/>
    </row>
    <row r="53" spans="1:11" ht="15">
      <c r="A53" s="319" t="s">
        <v>186</v>
      </c>
      <c r="B53" s="306">
        <f>IF('Service Delivery'!$G$43&lt;&gt;"N/A",'Service Delivery'!$G$43*Demand!B78,IF('Service Delivery'!$G$42="X",0,'Service Delivery'!$G$42*Demand!B78))</f>
        <v>0</v>
      </c>
      <c r="C53" s="306">
        <f>IF('Service Delivery'!$G$43&lt;&gt;"N/A",'Service Delivery'!$G$43*Demand!C78,IF('Service Delivery'!$G$42="X",0,'Service Delivery'!$G$42*Demand!C78))</f>
        <v>0</v>
      </c>
      <c r="D53" s="306">
        <f>IF('Service Delivery'!$G$43&lt;&gt;"N/A",'Service Delivery'!$G$43*Demand!D78,IF('Service Delivery'!$G$42="X",0,'Service Delivery'!$G$42*Demand!D78))</f>
        <v>0</v>
      </c>
      <c r="E53" s="306">
        <f>IF('Service Delivery'!$G$43&lt;&gt;"N/A",'Service Delivery'!$G$43*Demand!E78,IF('Service Delivery'!$G$42="X",0,'Service Delivery'!$G$42*Demand!E78))</f>
        <v>0</v>
      </c>
      <c r="F53" s="306">
        <f>IF('Service Delivery'!$G$43&lt;&gt;"N/A",'Service Delivery'!$G$43*Demand!F78,IF('Service Delivery'!$G$42="X",0,'Service Delivery'!$G$42*Demand!F78))</f>
        <v>0</v>
      </c>
      <c r="G53" s="108"/>
      <c r="K53" s="6"/>
    </row>
    <row r="54" spans="1:11" ht="15">
      <c r="A54" s="318" t="str">
        <f>"3.  "&amp;Assumptions!B83</f>
        <v>3.  </v>
      </c>
      <c r="B54" s="329">
        <f>+B55*Assumptions!B103</f>
        <v>0</v>
      </c>
      <c r="C54" s="329">
        <f>+C55*Assumptions!C103</f>
        <v>0</v>
      </c>
      <c r="D54" s="329">
        <f>+D55*Assumptions!D103</f>
        <v>0</v>
      </c>
      <c r="E54" s="329">
        <f>+E55*Assumptions!E103</f>
        <v>0</v>
      </c>
      <c r="F54" s="329">
        <f>+F55*Assumptions!F103</f>
        <v>0</v>
      </c>
      <c r="G54" s="333">
        <f>SUM(B54:F54)</f>
        <v>0</v>
      </c>
      <c r="K54" s="5"/>
    </row>
    <row r="55" spans="1:13" ht="15.75">
      <c r="A55" s="319" t="s">
        <v>186</v>
      </c>
      <c r="B55" s="306">
        <f>IF('Service Delivery'!$G$43&lt;&gt;"N/A",'Service Delivery'!$G$43*Demand!B79,IF('Service Delivery'!$G$42="X",0,'Service Delivery'!$G$42*Demand!B79))</f>
        <v>0</v>
      </c>
      <c r="C55" s="306">
        <f>IF('Service Delivery'!$G$43&lt;&gt;"N/A",'Service Delivery'!$G$43*Demand!C79,IF('Service Delivery'!$G$42="X",0,'Service Delivery'!$G$42*Demand!C79))</f>
        <v>0</v>
      </c>
      <c r="D55" s="306">
        <f>IF('Service Delivery'!$G$43&lt;&gt;"N/A",'Service Delivery'!$G$43*Demand!D79,IF('Service Delivery'!$G$42="X",0,'Service Delivery'!$G$42*Demand!D79))</f>
        <v>0</v>
      </c>
      <c r="E55" s="306">
        <f>IF('Service Delivery'!$G$43&lt;&gt;"N/A",'Service Delivery'!$G$43*Demand!E79,IF('Service Delivery'!$G$42="X",0,'Service Delivery'!$G$42*Demand!E79))</f>
        <v>0</v>
      </c>
      <c r="F55" s="306">
        <f>IF('Service Delivery'!$G$43&lt;&gt;"N/A",'Service Delivery'!$G$43*Demand!F79,IF('Service Delivery'!$G$42="X",0,'Service Delivery'!$G$42*Demand!F79))</f>
        <v>0</v>
      </c>
      <c r="G55" s="108"/>
      <c r="K55" s="11"/>
      <c r="L55" s="11"/>
      <c r="M55" s="11"/>
    </row>
    <row r="56" spans="1:13" ht="15">
      <c r="A56" s="318" t="str">
        <f>"4.  "&amp;Assumptions!B84</f>
        <v>4.  </v>
      </c>
      <c r="B56" s="329">
        <f>+B57*Assumptions!B104</f>
        <v>0</v>
      </c>
      <c r="C56" s="329">
        <f>+C57*Assumptions!C104</f>
        <v>0</v>
      </c>
      <c r="D56" s="329">
        <f>+D57*Assumptions!D104</f>
        <v>0</v>
      </c>
      <c r="E56" s="329">
        <f>+E57*Assumptions!E104</f>
        <v>0</v>
      </c>
      <c r="F56" s="329">
        <f>+F57*Assumptions!F104</f>
        <v>0</v>
      </c>
      <c r="G56" s="334">
        <f>SUM(B56:F56)</f>
        <v>0</v>
      </c>
      <c r="K56" s="69"/>
      <c r="L56" s="69"/>
      <c r="M56" s="69"/>
    </row>
    <row r="57" spans="1:13" ht="15.75">
      <c r="A57" s="319" t="s">
        <v>186</v>
      </c>
      <c r="B57" s="306">
        <f>IF('Service Delivery'!$G$43&lt;&gt;"N/A",'Service Delivery'!$G$43*Demand!B80,IF('Service Delivery'!$G$42="X",0,'Service Delivery'!$G$42*Demand!B80))</f>
        <v>0</v>
      </c>
      <c r="C57" s="306">
        <f>IF('Service Delivery'!$G$43&lt;&gt;"N/A",'Service Delivery'!$G$43*Demand!C80,IF('Service Delivery'!$G$42="X",0,'Service Delivery'!$G$42*Demand!C80))</f>
        <v>0</v>
      </c>
      <c r="D57" s="306">
        <f>IF('Service Delivery'!$G$43&lt;&gt;"N/A",'Service Delivery'!$G$43*Demand!D80,IF('Service Delivery'!$G$42="X",0,'Service Delivery'!$G$42*Demand!D80))</f>
        <v>0</v>
      </c>
      <c r="E57" s="306">
        <f>IF('Service Delivery'!$G$43&lt;&gt;"N/A",'Service Delivery'!$G$43*Demand!E80,IF('Service Delivery'!$G$42="X",0,'Service Delivery'!$G$42*Demand!E80))</f>
        <v>0</v>
      </c>
      <c r="F57" s="306">
        <f>IF('Service Delivery'!$G$43&lt;&gt;"N/A",'Service Delivery'!$G$43*Demand!F80,IF('Service Delivery'!$G$42="X",0,'Service Delivery'!$G$42*Demand!F80))</f>
        <v>0</v>
      </c>
      <c r="G57" s="108"/>
      <c r="K57" s="500"/>
      <c r="L57" s="501"/>
      <c r="M57" s="501"/>
    </row>
    <row r="58" spans="1:13" ht="15.75">
      <c r="A58" s="318" t="str">
        <f>"5.  "&amp;Assumptions!B85</f>
        <v>5.  </v>
      </c>
      <c r="B58" s="329">
        <f>+B59*Assumptions!B105</f>
        <v>0</v>
      </c>
      <c r="C58" s="329">
        <f>+C59*Assumptions!C105</f>
        <v>0</v>
      </c>
      <c r="D58" s="329">
        <f>+D59*Assumptions!D105</f>
        <v>0</v>
      </c>
      <c r="E58" s="329">
        <f>+E59*Assumptions!E105</f>
        <v>0</v>
      </c>
      <c r="F58" s="329">
        <f>+F59*Assumptions!F105</f>
        <v>0</v>
      </c>
      <c r="G58" s="333">
        <f>SUM(B58:F58)</f>
        <v>0</v>
      </c>
      <c r="K58" s="13"/>
      <c r="L58" s="38"/>
      <c r="M58" s="38"/>
    </row>
    <row r="59" spans="1:13" ht="15.75">
      <c r="A59" s="319" t="s">
        <v>186</v>
      </c>
      <c r="B59" s="306">
        <f>IF('Service Delivery'!$G$43&lt;&gt;"N/A",'Service Delivery'!$G$43*Demand!B81,IF('Service Delivery'!$G$42="X",0,'Service Delivery'!$G$42*Demand!B81))</f>
        <v>0</v>
      </c>
      <c r="C59" s="306">
        <f>IF('Service Delivery'!$G$43&lt;&gt;"N/A",'Service Delivery'!$G$43*Demand!C81,IF('Service Delivery'!$G$42="X",0,'Service Delivery'!$G$42*Demand!C81))</f>
        <v>0</v>
      </c>
      <c r="D59" s="306">
        <f>IF('Service Delivery'!$G$43&lt;&gt;"N/A",'Service Delivery'!$G$43*Demand!D81,IF('Service Delivery'!$G$42="X",0,'Service Delivery'!$G$42*Demand!D81))</f>
        <v>0</v>
      </c>
      <c r="E59" s="306">
        <f>IF('Service Delivery'!$G$43&lt;&gt;"N/A",'Service Delivery'!$G$43*Demand!E81,IF('Service Delivery'!$G$42="X",0,'Service Delivery'!$G$42*Demand!E81))</f>
        <v>0</v>
      </c>
      <c r="F59" s="306">
        <f>IF('Service Delivery'!$G$43&lt;&gt;"N/A",'Service Delivery'!$G$43*Demand!F81,IF('Service Delivery'!$G$42="X",0,'Service Delivery'!$G$42*Demand!F81))</f>
        <v>0</v>
      </c>
      <c r="G59" s="320"/>
      <c r="K59" s="43"/>
      <c r="L59" s="46"/>
      <c r="M59" s="43"/>
    </row>
    <row r="60" spans="1:13" ht="15.75">
      <c r="A60" s="321" t="s">
        <v>183</v>
      </c>
      <c r="B60" s="289"/>
      <c r="C60" s="289"/>
      <c r="D60" s="290"/>
      <c r="E60" s="289"/>
      <c r="F60" s="310"/>
      <c r="G60" s="333">
        <f>+G58+G56+G54+G52+G50</f>
        <v>0</v>
      </c>
      <c r="K60" s="42"/>
      <c r="L60" s="46"/>
      <c r="M60" s="43"/>
    </row>
    <row r="61" spans="1:13" ht="15.75">
      <c r="A61" s="321" t="s">
        <v>182</v>
      </c>
      <c r="B61" s="289"/>
      <c r="C61" s="289"/>
      <c r="D61" s="290"/>
      <c r="E61" s="289"/>
      <c r="F61" s="310"/>
      <c r="G61" s="335">
        <f>-Assumptions!D120*Assumptions!E120</f>
        <v>0</v>
      </c>
      <c r="K61" s="42"/>
      <c r="L61" s="46"/>
      <c r="M61" s="43"/>
    </row>
    <row r="62" spans="1:13" ht="15.75">
      <c r="A62" s="321" t="s">
        <v>184</v>
      </c>
      <c r="B62" s="289"/>
      <c r="C62" s="289"/>
      <c r="D62" s="290"/>
      <c r="E62" s="289"/>
      <c r="F62" s="310"/>
      <c r="G62" s="335">
        <f>+'Service Delivery'!C40*Assumptions!D106</f>
        <v>0</v>
      </c>
      <c r="K62" s="42"/>
      <c r="L62" s="46"/>
      <c r="M62" s="43"/>
    </row>
    <row r="63" spans="1:13" ht="16.5" thickBot="1">
      <c r="A63" s="322" t="s">
        <v>185</v>
      </c>
      <c r="B63" s="323"/>
      <c r="C63" s="323"/>
      <c r="D63" s="324"/>
      <c r="E63" s="323"/>
      <c r="F63" s="325"/>
      <c r="G63" s="336">
        <f>SUM(G60:G62)</f>
        <v>0</v>
      </c>
      <c r="K63" s="42"/>
      <c r="L63" s="46"/>
      <c r="M63" s="43"/>
    </row>
    <row r="64" ht="12.75">
      <c r="K64" s="6"/>
    </row>
    <row r="65" spans="1:11" ht="20.25">
      <c r="A65" s="55" t="s">
        <v>34</v>
      </c>
      <c r="B65" s="78"/>
      <c r="C65" s="78"/>
      <c r="D65" s="78"/>
      <c r="E65" s="78"/>
      <c r="F65" s="78"/>
      <c r="G65" s="78"/>
      <c r="K65" s="5"/>
    </row>
    <row r="66" spans="1:11" ht="14.25">
      <c r="A66" s="112"/>
      <c r="B66" s="90" t="s">
        <v>6</v>
      </c>
      <c r="C66" s="91" t="s">
        <v>7</v>
      </c>
      <c r="D66" s="90" t="s">
        <v>8</v>
      </c>
      <c r="E66" s="91" t="s">
        <v>9</v>
      </c>
      <c r="F66" s="90" t="s">
        <v>16</v>
      </c>
      <c r="G66" s="115" t="s">
        <v>178</v>
      </c>
      <c r="K66" s="5"/>
    </row>
    <row r="67" spans="1:11" ht="15">
      <c r="A67" s="58" t="s">
        <v>24</v>
      </c>
      <c r="B67" s="78"/>
      <c r="C67" s="78"/>
      <c r="D67" s="78"/>
      <c r="E67" s="78"/>
      <c r="F67" s="78"/>
      <c r="G67" s="78"/>
      <c r="K67" s="5"/>
    </row>
    <row r="68" spans="1:11" ht="15">
      <c r="A68" s="113" t="s">
        <v>1</v>
      </c>
      <c r="B68" s="312">
        <f>+Demand!D87*Assumptions!B155</f>
        <v>0</v>
      </c>
      <c r="C68" s="304">
        <f>+Demand!D88*Assumptions!C155</f>
        <v>0</v>
      </c>
      <c r="D68" s="304">
        <f>+Demand!D89*Assumptions!D155</f>
        <v>0</v>
      </c>
      <c r="E68" s="304">
        <f>+Demand!D90*Assumptions!E155</f>
        <v>0</v>
      </c>
      <c r="F68" s="304" t="s">
        <v>187</v>
      </c>
      <c r="G68" s="337">
        <f>SUM(B68:F68)</f>
        <v>0</v>
      </c>
      <c r="K68" s="6"/>
    </row>
    <row r="69" spans="1:11" ht="15">
      <c r="A69" s="58" t="s">
        <v>4</v>
      </c>
      <c r="B69" s="78"/>
      <c r="C69" s="78"/>
      <c r="D69" s="78"/>
      <c r="E69" s="78"/>
      <c r="F69" s="78"/>
      <c r="G69" s="78"/>
      <c r="K69" s="5"/>
    </row>
    <row r="70" spans="1:13" ht="15.75">
      <c r="A70" s="113" t="s">
        <v>179</v>
      </c>
      <c r="B70" s="304">
        <f>+B71*Assumptions!B156</f>
        <v>0</v>
      </c>
      <c r="C70" s="304">
        <f>+C71*Assumptions!C156</f>
        <v>0</v>
      </c>
      <c r="D70" s="304">
        <f>+D71*Assumptions!D156</f>
        <v>0</v>
      </c>
      <c r="E70" s="304">
        <f>+E71*Assumptions!E156</f>
        <v>0</v>
      </c>
      <c r="F70" s="304">
        <f>+F71*Assumptions!F156</f>
        <v>0</v>
      </c>
      <c r="G70" s="338">
        <f>SUM(B70:F70)</f>
        <v>0</v>
      </c>
      <c r="K70" s="11"/>
      <c r="L70" s="11"/>
      <c r="M70" s="11"/>
    </row>
    <row r="71" spans="1:13" ht="15">
      <c r="A71" s="339" t="s">
        <v>188</v>
      </c>
      <c r="B71" s="307">
        <f>IF('Service Delivery'!$G$51="X",0,'Service Delivery'!$G$51*Demand!B101)</f>
        <v>0</v>
      </c>
      <c r="C71" s="307">
        <f>IF('Service Delivery'!$G$51="X",0,'Service Delivery'!$G$51*Demand!C101)</f>
        <v>0</v>
      </c>
      <c r="D71" s="307">
        <f>IF('Service Delivery'!$G$51="X",0,'Service Delivery'!$G$51*Demand!D101)</f>
        <v>0</v>
      </c>
      <c r="E71" s="307">
        <f>IF('Service Delivery'!$G$51="X",0,'Service Delivery'!$G$51*Demand!E101)</f>
        <v>0</v>
      </c>
      <c r="F71" s="307">
        <f>IF('Service Delivery'!$G$51="X",0,'Service Delivery'!$G$51*Demand!F101)</f>
        <v>0</v>
      </c>
      <c r="G71" s="111"/>
      <c r="K71" s="37"/>
      <c r="L71" s="37"/>
      <c r="M71" s="37"/>
    </row>
    <row r="72" spans="1:13" ht="15.75">
      <c r="A72" s="113" t="s">
        <v>191</v>
      </c>
      <c r="B72" s="304">
        <f>+B73*Assumptions!B157</f>
        <v>0</v>
      </c>
      <c r="C72" s="304">
        <f>+C73*Assumptions!C157</f>
        <v>0</v>
      </c>
      <c r="D72" s="304">
        <f>+D73*Assumptions!D157</f>
        <v>0</v>
      </c>
      <c r="E72" s="304">
        <f>+E73*Assumptions!E157</f>
        <v>0</v>
      </c>
      <c r="F72" s="304">
        <f>+F73*Assumptions!F157</f>
        <v>0</v>
      </c>
      <c r="G72" s="338">
        <f>SUM(B72:F72)</f>
        <v>0</v>
      </c>
      <c r="K72" s="500" t="s">
        <v>31</v>
      </c>
      <c r="L72" s="501"/>
      <c r="M72" s="501"/>
    </row>
    <row r="73" spans="1:13" s="70" customFormat="1" ht="15.75">
      <c r="A73" s="339" t="s">
        <v>189</v>
      </c>
      <c r="B73" s="307">
        <f>IF('Service Delivery'!$G$51="X",0,'Service Delivery'!$G$51*Demand!B100)</f>
        <v>0</v>
      </c>
      <c r="C73" s="307">
        <f>IF('Service Delivery'!$G$51="X",0,'Service Delivery'!$G$51*Demand!C100)</f>
        <v>0</v>
      </c>
      <c r="D73" s="307">
        <f>IF('Service Delivery'!$G$51="X",0,'Service Delivery'!$G$51*Demand!D100)</f>
        <v>0</v>
      </c>
      <c r="E73" s="307">
        <f>IF('Service Delivery'!$G$51="X",0,'Service Delivery'!$G$51*Demand!E100)</f>
        <v>0</v>
      </c>
      <c r="F73" s="307">
        <f>IF('Service Delivery'!$G$51="X",0,'Service Delivery'!$G$51*Demand!F100)</f>
        <v>0</v>
      </c>
      <c r="G73" s="111"/>
      <c r="K73" s="13" t="s">
        <v>0</v>
      </c>
      <c r="L73" s="13" t="s">
        <v>25</v>
      </c>
      <c r="M73" s="13" t="s">
        <v>26</v>
      </c>
    </row>
    <row r="74" spans="1:13" ht="15.75">
      <c r="A74" s="113" t="s">
        <v>180</v>
      </c>
      <c r="B74" s="299"/>
      <c r="C74" s="104"/>
      <c r="D74" s="104"/>
      <c r="E74" s="104"/>
      <c r="F74" s="104"/>
      <c r="G74" s="338">
        <f>+G72+G70</f>
        <v>0</v>
      </c>
      <c r="K74" s="43" t="e">
        <f>+Assumptions!#REF!*(SUM(Assumptions!B72:E72))</f>
        <v>#REF!</v>
      </c>
      <c r="L74" s="46">
        <f>+Assumptions!F96</f>
        <v>0</v>
      </c>
      <c r="M74" s="43" t="e">
        <f>+L74*K74</f>
        <v>#REF!</v>
      </c>
    </row>
    <row r="75" spans="1:13" ht="15.75">
      <c r="A75" s="340" t="s">
        <v>182</v>
      </c>
      <c r="B75" s="301"/>
      <c r="C75" s="291"/>
      <c r="D75" s="291"/>
      <c r="E75" s="301"/>
      <c r="F75" s="292"/>
      <c r="G75" s="349">
        <f>-Assumptions!D170*Assumptions!E170</f>
        <v>0</v>
      </c>
      <c r="K75" s="42">
        <f>+$D$12</f>
        <v>0</v>
      </c>
      <c r="L75" s="46">
        <f>+Assumptions!B96</f>
        <v>0</v>
      </c>
      <c r="M75" s="43">
        <f>+L75*K75</f>
        <v>0</v>
      </c>
    </row>
    <row r="76" spans="1:13" ht="15.75">
      <c r="A76" s="341" t="s">
        <v>181</v>
      </c>
      <c r="B76" s="301"/>
      <c r="C76" s="291"/>
      <c r="D76" s="291"/>
      <c r="E76" s="303"/>
      <c r="F76" s="303"/>
      <c r="G76" s="342">
        <f>SUM(G74:G75)</f>
        <v>0</v>
      </c>
      <c r="K76" s="42">
        <f>+$D$13</f>
        <v>0</v>
      </c>
      <c r="L76" s="46">
        <f>+Assumptions!C96</f>
        <v>0</v>
      </c>
      <c r="M76" s="43">
        <f>+L76*K76</f>
        <v>0</v>
      </c>
    </row>
    <row r="77" spans="1:13" ht="15.75">
      <c r="A77" s="58" t="s">
        <v>5</v>
      </c>
      <c r="B77" s="78"/>
      <c r="C77" s="78"/>
      <c r="D77" s="78"/>
      <c r="E77" s="78"/>
      <c r="F77" s="78"/>
      <c r="G77" s="78"/>
      <c r="K77" s="42">
        <f>+$D$15</f>
        <v>0</v>
      </c>
      <c r="L77" s="46">
        <f>+Assumptions!D96</f>
        <v>0</v>
      </c>
      <c r="M77" s="43">
        <f>+L77*K77</f>
        <v>0</v>
      </c>
    </row>
    <row r="78" spans="1:13" ht="15.75">
      <c r="A78" s="343" t="str">
        <f>"1.  "&amp;Assumptions!B138</f>
        <v>1.  </v>
      </c>
      <c r="B78" s="329">
        <f>+B79*Assumptions!B158</f>
        <v>0</v>
      </c>
      <c r="C78" s="329">
        <f>+C79*Assumptions!C158</f>
        <v>0</v>
      </c>
      <c r="D78" s="329">
        <f>+D79*Assumptions!D158</f>
        <v>0</v>
      </c>
      <c r="E78" s="329">
        <f>+E79*Assumptions!E158</f>
        <v>0</v>
      </c>
      <c r="F78" s="329">
        <f>+F79*Assumptions!F158</f>
        <v>0</v>
      </c>
      <c r="G78" s="344">
        <f>SUM(B78:F78)</f>
        <v>0</v>
      </c>
      <c r="K78" s="42">
        <f>+$D$14</f>
        <v>0</v>
      </c>
      <c r="L78" s="46">
        <f>+Assumptions!E96</f>
        <v>0</v>
      </c>
      <c r="M78" s="43">
        <f>+L78*K78</f>
        <v>0</v>
      </c>
    </row>
    <row r="79" spans="1:13" ht="15.75">
      <c r="A79" s="345" t="s">
        <v>186</v>
      </c>
      <c r="B79" s="306">
        <f>IF('Service Delivery'!$G$61&lt;&gt;"N/A",'Service Delivery'!$G$61*Demand!B114,IF('Service Delivery'!$G$60="X",0,'Service Delivery'!$G$60*Demand!B114))</f>
        <v>0</v>
      </c>
      <c r="C79" s="306">
        <f>IF('Service Delivery'!$G$61&lt;&gt;"N/A",'Service Delivery'!$G$61*Demand!C114,IF('Service Delivery'!$G$60="X",0,'Service Delivery'!$G$60*Demand!C114))</f>
        <v>0</v>
      </c>
      <c r="D79" s="306">
        <f>IF('Service Delivery'!$G$61&lt;&gt;"N/A",'Service Delivery'!$G$61*Demand!D114,IF('Service Delivery'!$G$60="X",0,'Service Delivery'!$G$60*Demand!D114))</f>
        <v>0</v>
      </c>
      <c r="E79" s="306">
        <f>IF('Service Delivery'!$G$61&lt;&gt;"N/A",'Service Delivery'!$G$61*Demand!E114,IF('Service Delivery'!$G$60="X",0,'Service Delivery'!$G$60*Demand!E114))</f>
        <v>0</v>
      </c>
      <c r="F79" s="306">
        <f>IF('Service Delivery'!$G$61&lt;&gt;"N/A",'Service Delivery'!$G$61*Demand!F114,IF('Service Delivery'!$G$60="X",0,'Service Delivery'!$G$60*Demand!F114))</f>
        <v>0</v>
      </c>
      <c r="G79" s="116"/>
      <c r="K79" s="43" t="e">
        <f>SUM(K74:K78)</f>
        <v>#REF!</v>
      </c>
      <c r="L79" s="46"/>
      <c r="M79" s="43" t="e">
        <f>SUM(M74:M78)</f>
        <v>#REF!</v>
      </c>
    </row>
    <row r="80" spans="1:7" ht="15">
      <c r="A80" s="343" t="str">
        <f>"2.  "&amp;Assumptions!B139</f>
        <v>2.  </v>
      </c>
      <c r="B80" s="329">
        <f>+B81*Assumptions!B159</f>
        <v>0</v>
      </c>
      <c r="C80" s="329">
        <f>+C81*Assumptions!C159</f>
        <v>0</v>
      </c>
      <c r="D80" s="329">
        <f>+D81*Assumptions!D159</f>
        <v>0</v>
      </c>
      <c r="E80" s="329">
        <f>+E81*Assumptions!E159</f>
        <v>0</v>
      </c>
      <c r="F80" s="329">
        <f>+F81*Assumptions!F159</f>
        <v>0</v>
      </c>
      <c r="G80" s="344">
        <f>SUM(B80:F80)</f>
        <v>0</v>
      </c>
    </row>
    <row r="81" spans="1:7" ht="15">
      <c r="A81" s="345" t="s">
        <v>186</v>
      </c>
      <c r="B81" s="306">
        <f>IF('Service Delivery'!$G$61&lt;&gt;"N/A",'Service Delivery'!$G$61*Demand!B115,IF('Service Delivery'!$G$60="X",0,'Service Delivery'!$G$60*Demand!B115))</f>
        <v>0</v>
      </c>
      <c r="C81" s="306">
        <f>IF('Service Delivery'!$G$61&lt;&gt;"N/A",'Service Delivery'!$G$61*Demand!C115,IF('Service Delivery'!$G$60="X",0,'Service Delivery'!$G$60*Demand!C115))</f>
        <v>0</v>
      </c>
      <c r="D81" s="306">
        <f>IF('Service Delivery'!$G$61&lt;&gt;"N/A",'Service Delivery'!$G$61*Demand!D115,IF('Service Delivery'!$G$60="X",0,'Service Delivery'!$G$60*Demand!D115))</f>
        <v>0</v>
      </c>
      <c r="E81" s="306">
        <f>IF('Service Delivery'!$G$61&lt;&gt;"N/A",'Service Delivery'!$G$61*Demand!E115,IF('Service Delivery'!$G$60="X",0,'Service Delivery'!$G$60*Demand!E115))</f>
        <v>0</v>
      </c>
      <c r="F81" s="306">
        <f>IF('Service Delivery'!$G$61&lt;&gt;"N/A",'Service Delivery'!$G$61*Demand!F115,IF('Service Delivery'!$G$60="X",0,'Service Delivery'!$G$60*Demand!F115))</f>
        <v>0</v>
      </c>
      <c r="G81" s="116"/>
    </row>
    <row r="82" spans="1:7" ht="15">
      <c r="A82" s="343" t="str">
        <f>"3.  "&amp;Assumptions!B140</f>
        <v>3.  </v>
      </c>
      <c r="B82" s="329">
        <f>+B83*Assumptions!B160</f>
        <v>0</v>
      </c>
      <c r="C82" s="329">
        <f>+C83*Assumptions!C160</f>
        <v>0</v>
      </c>
      <c r="D82" s="329">
        <f>+D83*Assumptions!D160</f>
        <v>0</v>
      </c>
      <c r="E82" s="329">
        <f>+E83*Assumptions!E160</f>
        <v>0</v>
      </c>
      <c r="F82" s="329">
        <f>+F83*Assumptions!F160</f>
        <v>0</v>
      </c>
      <c r="G82" s="344">
        <f>SUM(B82:F82)</f>
        <v>0</v>
      </c>
    </row>
    <row r="83" spans="1:7" ht="15">
      <c r="A83" s="345" t="s">
        <v>186</v>
      </c>
      <c r="B83" s="306">
        <f>IF('Service Delivery'!$G$61&lt;&gt;"N/A",'Service Delivery'!$G$61*Demand!B116,IF('Service Delivery'!$G$60="X",0,'Service Delivery'!$G$60*Demand!B116))</f>
        <v>0</v>
      </c>
      <c r="C83" s="306">
        <f>IF('Service Delivery'!$G$61&lt;&gt;"N/A",'Service Delivery'!$G$61*Demand!C116,IF('Service Delivery'!$G$60="X",0,'Service Delivery'!$G$60*Demand!C116))</f>
        <v>0</v>
      </c>
      <c r="D83" s="306">
        <f>IF('Service Delivery'!$G$61&lt;&gt;"N/A",'Service Delivery'!$G$61*Demand!D116,IF('Service Delivery'!$G$60="X",0,'Service Delivery'!$G$60*Demand!D116))</f>
        <v>0</v>
      </c>
      <c r="E83" s="306">
        <f>IF('Service Delivery'!$G$61&lt;&gt;"N/A",'Service Delivery'!$G$61*Demand!E116,IF('Service Delivery'!$G$60="X",0,'Service Delivery'!$G$60*Demand!E116))</f>
        <v>0</v>
      </c>
      <c r="F83" s="306">
        <f>IF('Service Delivery'!$G$61&lt;&gt;"N/A",'Service Delivery'!$G$61*Demand!F116,IF('Service Delivery'!$G$60="X",0,'Service Delivery'!$G$60*Demand!F116))</f>
        <v>0</v>
      </c>
      <c r="G83" s="116"/>
    </row>
    <row r="84" spans="1:7" ht="15">
      <c r="A84" s="343" t="str">
        <f>"4.  "&amp;Assumptions!B141</f>
        <v>4.  </v>
      </c>
      <c r="B84" s="329">
        <f>+B85*Assumptions!B161</f>
        <v>0</v>
      </c>
      <c r="C84" s="329">
        <f>+C85*Assumptions!C161</f>
        <v>0</v>
      </c>
      <c r="D84" s="329">
        <f>+D85*Assumptions!D161</f>
        <v>0</v>
      </c>
      <c r="E84" s="329">
        <f>+E85*Assumptions!E161</f>
        <v>0</v>
      </c>
      <c r="F84" s="329">
        <f>+F85*Assumptions!F161</f>
        <v>0</v>
      </c>
      <c r="G84" s="346">
        <f>SUM(B84:F84)</f>
        <v>0</v>
      </c>
    </row>
    <row r="85" spans="1:13" ht="15">
      <c r="A85" s="345" t="s">
        <v>186</v>
      </c>
      <c r="B85" s="306">
        <f>IF('Service Delivery'!$G$61&lt;&gt;"N/A",'Service Delivery'!$G$61*Demand!B117,IF('Service Delivery'!$G$60="X",0,'Service Delivery'!$G$60*Demand!B117))</f>
        <v>0</v>
      </c>
      <c r="C85" s="306">
        <f>IF('Service Delivery'!$G$61&lt;&gt;"N/A",'Service Delivery'!$G$61*Demand!C117,IF('Service Delivery'!$G$60="X",0,'Service Delivery'!$G$60*Demand!C117))</f>
        <v>0</v>
      </c>
      <c r="D85" s="306">
        <f>IF('Service Delivery'!$G$61&lt;&gt;"N/A",'Service Delivery'!$G$61*Demand!D117,IF('Service Delivery'!$G$60="X",0,'Service Delivery'!$G$60*Demand!D117))</f>
        <v>0</v>
      </c>
      <c r="E85" s="306">
        <f>IF('Service Delivery'!$G$61&lt;&gt;"N/A",'Service Delivery'!$G$61*Demand!E117,IF('Service Delivery'!$G$60="X",0,'Service Delivery'!$G$60*Demand!E117))</f>
        <v>0</v>
      </c>
      <c r="F85" s="306">
        <f>IF('Service Delivery'!$G$61&lt;&gt;"N/A",'Service Delivery'!$G$61*Demand!F117,IF('Service Delivery'!$G$60="X",0,'Service Delivery'!$G$60*Demand!F117))</f>
        <v>0</v>
      </c>
      <c r="G85" s="116"/>
      <c r="K85" s="1"/>
      <c r="L85" s="1"/>
      <c r="M85" s="1"/>
    </row>
    <row r="86" spans="1:7" ht="15">
      <c r="A86" s="343" t="str">
        <f>"5.  "&amp;Assumptions!B142</f>
        <v>5.  </v>
      </c>
      <c r="B86" s="329">
        <f>+B87*Assumptions!B162</f>
        <v>0</v>
      </c>
      <c r="C86" s="329">
        <f>+C87*Assumptions!C162</f>
        <v>0</v>
      </c>
      <c r="D86" s="329">
        <f>+D87*Assumptions!D162</f>
        <v>0</v>
      </c>
      <c r="E86" s="329">
        <f>+E87*Assumptions!E162</f>
        <v>0</v>
      </c>
      <c r="F86" s="329">
        <f>+F87*Assumptions!F162</f>
        <v>0</v>
      </c>
      <c r="G86" s="344">
        <f>SUM(B86:F86)</f>
        <v>0</v>
      </c>
    </row>
    <row r="87" spans="1:7" ht="15">
      <c r="A87" s="345" t="s">
        <v>186</v>
      </c>
      <c r="B87" s="306">
        <f>IF('Service Delivery'!$G$61&lt;&gt;"N/A",'Service Delivery'!$G$61*Demand!B118,IF('Service Delivery'!$G$60="X",0,'Service Delivery'!$G$60*Demand!B118))</f>
        <v>0</v>
      </c>
      <c r="C87" s="306">
        <f>IF('Service Delivery'!$G$61&lt;&gt;"N/A",'Service Delivery'!$G$61*Demand!C118,IF('Service Delivery'!$G$60="X",0,'Service Delivery'!$G$60*Demand!C118))</f>
        <v>0</v>
      </c>
      <c r="D87" s="306">
        <f>IF('Service Delivery'!$G$61&lt;&gt;"N/A",'Service Delivery'!$G$61*Demand!D118,IF('Service Delivery'!$G$60="X",0,'Service Delivery'!$G$60*Demand!D118))</f>
        <v>0</v>
      </c>
      <c r="E87" s="306">
        <f>IF('Service Delivery'!$G$61&lt;&gt;"N/A",'Service Delivery'!$G$61*Demand!E118,IF('Service Delivery'!$G$60="X",0,'Service Delivery'!$G$60*Demand!E118))</f>
        <v>0</v>
      </c>
      <c r="F87" s="306">
        <f>IF('Service Delivery'!$G$61&lt;&gt;"N/A",'Service Delivery'!$G$61*Demand!F118,IF('Service Delivery'!$G$60="X",0,'Service Delivery'!$G$60*Demand!F118))</f>
        <v>0</v>
      </c>
      <c r="G87" s="347"/>
    </row>
    <row r="88" spans="1:7" ht="15">
      <c r="A88" s="348" t="s">
        <v>183</v>
      </c>
      <c r="B88" s="289"/>
      <c r="C88" s="289"/>
      <c r="D88" s="290"/>
      <c r="E88" s="289"/>
      <c r="F88" s="310"/>
      <c r="G88" s="344">
        <f>+G86+G84+G82+G80+G78</f>
        <v>0</v>
      </c>
    </row>
    <row r="89" spans="1:7" ht="15">
      <c r="A89" s="348" t="s">
        <v>182</v>
      </c>
      <c r="B89" s="289"/>
      <c r="C89" s="289"/>
      <c r="D89" s="290"/>
      <c r="E89" s="289"/>
      <c r="F89" s="310"/>
      <c r="G89" s="349">
        <f>-Assumptions!D177*Assumptions!E177</f>
        <v>0</v>
      </c>
    </row>
    <row r="90" spans="1:7" ht="15">
      <c r="A90" s="348" t="s">
        <v>184</v>
      </c>
      <c r="B90" s="289"/>
      <c r="C90" s="289"/>
      <c r="D90" s="290"/>
      <c r="E90" s="289"/>
      <c r="F90" s="310"/>
      <c r="G90" s="349">
        <f>+'Service Delivery'!C58*Assumptions!D163</f>
        <v>0</v>
      </c>
    </row>
    <row r="91" spans="1:7" ht="15.75" thickBot="1">
      <c r="A91" s="350" t="s">
        <v>185</v>
      </c>
      <c r="B91" s="351"/>
      <c r="C91" s="351"/>
      <c r="D91" s="352"/>
      <c r="E91" s="351"/>
      <c r="F91" s="353"/>
      <c r="G91" s="354">
        <f>SUM(G88:G90)</f>
        <v>0</v>
      </c>
    </row>
    <row r="92" spans="11:13" ht="15.75">
      <c r="K92" s="42">
        <f>+$D$15</f>
        <v>0</v>
      </c>
      <c r="L92" s="46">
        <f>+Assumptions!D129</f>
        <v>0</v>
      </c>
      <c r="M92" s="43">
        <f>+L92*K92</f>
        <v>0</v>
      </c>
    </row>
    <row r="93" spans="1:13" ht="20.25">
      <c r="A93" s="61" t="s">
        <v>35</v>
      </c>
      <c r="B93" s="79"/>
      <c r="C93" s="79"/>
      <c r="D93" s="79"/>
      <c r="E93" s="79"/>
      <c r="F93" s="79"/>
      <c r="G93" s="79"/>
      <c r="K93" s="42">
        <f>+$D$14</f>
        <v>0</v>
      </c>
      <c r="L93" s="46" t="str">
        <f>+Assumptions!E129</f>
        <v>Click here to clear all Year 3 Assumptions:</v>
      </c>
      <c r="M93" s="43" t="e">
        <f>+L93*K93</f>
        <v>#VALUE!</v>
      </c>
    </row>
    <row r="94" spans="1:13" ht="15.75">
      <c r="A94" s="122"/>
      <c r="B94" s="90" t="s">
        <v>6</v>
      </c>
      <c r="C94" s="91" t="s">
        <v>7</v>
      </c>
      <c r="D94" s="90" t="s">
        <v>8</v>
      </c>
      <c r="E94" s="91" t="s">
        <v>9</v>
      </c>
      <c r="F94" s="90" t="s">
        <v>16</v>
      </c>
      <c r="G94" s="121" t="s">
        <v>178</v>
      </c>
      <c r="K94" s="43">
        <f>SUM(K92:K93)</f>
        <v>0</v>
      </c>
      <c r="L94" s="46"/>
      <c r="M94" s="43" t="e">
        <f>SUM(M92:M93)</f>
        <v>#VALUE!</v>
      </c>
    </row>
    <row r="95" spans="1:7" ht="15">
      <c r="A95" s="64" t="s">
        <v>24</v>
      </c>
      <c r="B95" s="79"/>
      <c r="C95" s="79"/>
      <c r="D95" s="79"/>
      <c r="E95" s="79"/>
      <c r="F95" s="79"/>
      <c r="G95" s="79"/>
    </row>
    <row r="96" spans="1:7" ht="15">
      <c r="A96" s="123" t="s">
        <v>1</v>
      </c>
      <c r="B96" s="312">
        <f>+Demand!D124*Assumptions!B212</f>
        <v>0</v>
      </c>
      <c r="C96" s="304">
        <f>+Demand!D125*Assumptions!C212</f>
        <v>0</v>
      </c>
      <c r="D96" s="304">
        <f>+Demand!D126*Assumptions!D212</f>
        <v>0</v>
      </c>
      <c r="E96" s="304">
        <f>+Demand!D127*Assumptions!E212</f>
        <v>0</v>
      </c>
      <c r="F96" s="304" t="s">
        <v>187</v>
      </c>
      <c r="G96" s="355">
        <f>SUM(B96:F96)</f>
        <v>0</v>
      </c>
    </row>
    <row r="97" spans="1:7" ht="15">
      <c r="A97" s="64" t="s">
        <v>4</v>
      </c>
      <c r="B97" s="79"/>
      <c r="C97" s="79"/>
      <c r="D97" s="79"/>
      <c r="E97" s="79"/>
      <c r="F97" s="79"/>
      <c r="G97" s="79"/>
    </row>
    <row r="98" spans="1:7" ht="15">
      <c r="A98" s="123" t="s">
        <v>179</v>
      </c>
      <c r="B98" s="304">
        <f>+B99*Assumptions!B213</f>
        <v>0</v>
      </c>
      <c r="C98" s="304">
        <f>+C99*Assumptions!C213</f>
        <v>0</v>
      </c>
      <c r="D98" s="304">
        <f>+D99*Assumptions!D213</f>
        <v>0</v>
      </c>
      <c r="E98" s="304">
        <f>+E99*Assumptions!E213</f>
        <v>0</v>
      </c>
      <c r="F98" s="304">
        <f>+F99*Assumptions!F213</f>
        <v>0</v>
      </c>
      <c r="G98" s="356">
        <f>SUM(B98:F98)</f>
        <v>0</v>
      </c>
    </row>
    <row r="99" spans="1:7" ht="15">
      <c r="A99" s="357" t="s">
        <v>188</v>
      </c>
      <c r="B99" s="307">
        <f>IF('Service Delivery'!$G$69="X",0,'Service Delivery'!$G$69*Demand!B136)</f>
        <v>0</v>
      </c>
      <c r="C99" s="307">
        <f>IF('Service Delivery'!$G$69="X",0,'Service Delivery'!$G$69*Demand!C136)</f>
        <v>0</v>
      </c>
      <c r="D99" s="307">
        <f>IF('Service Delivery'!$G$69="X",0,'Service Delivery'!$G$69*Demand!D136)</f>
        <v>0</v>
      </c>
      <c r="E99" s="307">
        <f>IF('Service Delivery'!$G$69="X",0,'Service Delivery'!$G$69*Demand!E136)</f>
        <v>0</v>
      </c>
      <c r="F99" s="307">
        <f>IF('Service Delivery'!$G$69="X",0,'Service Delivery'!$G$69*Demand!F136)</f>
        <v>0</v>
      </c>
      <c r="G99" s="125"/>
    </row>
    <row r="100" spans="1:7" ht="15">
      <c r="A100" s="123" t="s">
        <v>191</v>
      </c>
      <c r="B100" s="304">
        <f>+B101*Assumptions!B214</f>
        <v>0</v>
      </c>
      <c r="C100" s="304">
        <f>+C101*Assumptions!C214</f>
        <v>0</v>
      </c>
      <c r="D100" s="304">
        <f>+D101*Assumptions!D214</f>
        <v>0</v>
      </c>
      <c r="E100" s="304">
        <f>+E101*Assumptions!E214</f>
        <v>0</v>
      </c>
      <c r="F100" s="304">
        <f>+F101*Assumptions!F214</f>
        <v>0</v>
      </c>
      <c r="G100" s="356">
        <f>SUM(B100:F100)</f>
        <v>0</v>
      </c>
    </row>
    <row r="101" spans="1:7" ht="15">
      <c r="A101" s="357" t="s">
        <v>189</v>
      </c>
      <c r="B101" s="307">
        <f>IF('Service Delivery'!$G$69="X",0,'Service Delivery'!$G$69*Demand!B137)</f>
        <v>0</v>
      </c>
      <c r="C101" s="307">
        <f>IF('Service Delivery'!$G$69="X",0,'Service Delivery'!$G$69*Demand!C137)</f>
        <v>0</v>
      </c>
      <c r="D101" s="307">
        <f>IF('Service Delivery'!$G$69="X",0,'Service Delivery'!$G$69*Demand!D137)</f>
        <v>0</v>
      </c>
      <c r="E101" s="307">
        <f>IF('Service Delivery'!$G$69="X",0,'Service Delivery'!$G$69*Demand!E137)</f>
        <v>0</v>
      </c>
      <c r="F101" s="307">
        <f>IF('Service Delivery'!$G$69="X",0,'Service Delivery'!$G$69*Demand!F137)</f>
        <v>0</v>
      </c>
      <c r="G101" s="125"/>
    </row>
    <row r="102" spans="1:7" ht="15">
      <c r="A102" s="123" t="s">
        <v>180</v>
      </c>
      <c r="B102" s="299"/>
      <c r="C102" s="104"/>
      <c r="D102" s="104"/>
      <c r="E102" s="104"/>
      <c r="F102" s="104"/>
      <c r="G102" s="356">
        <f>+G100+G98</f>
        <v>0</v>
      </c>
    </row>
    <row r="103" spans="1:7" ht="15">
      <c r="A103" s="358" t="s">
        <v>182</v>
      </c>
      <c r="B103" s="301"/>
      <c r="C103" s="291"/>
      <c r="D103" s="291"/>
      <c r="E103" s="301"/>
      <c r="F103" s="292"/>
      <c r="G103" s="367">
        <f>-Assumptions!D227*Assumptions!E227</f>
        <v>0</v>
      </c>
    </row>
    <row r="104" spans="1:7" ht="15">
      <c r="A104" s="359" t="s">
        <v>181</v>
      </c>
      <c r="B104" s="301"/>
      <c r="C104" s="291"/>
      <c r="D104" s="291"/>
      <c r="E104" s="303"/>
      <c r="F104" s="303"/>
      <c r="G104" s="360">
        <f>SUM(G102:G103)</f>
        <v>0</v>
      </c>
    </row>
    <row r="105" spans="1:7" ht="15">
      <c r="A105" s="64" t="s">
        <v>5</v>
      </c>
      <c r="B105" s="79"/>
      <c r="C105" s="79"/>
      <c r="D105" s="79"/>
      <c r="E105" s="79"/>
      <c r="F105" s="79"/>
      <c r="G105" s="79"/>
    </row>
    <row r="106" spans="1:7" ht="15">
      <c r="A106" s="361" t="str">
        <f>"1.  "&amp;Assumptions!B195</f>
        <v>1.  </v>
      </c>
      <c r="B106" s="329">
        <f>+B107*Assumptions!B215</f>
        <v>0</v>
      </c>
      <c r="C106" s="329">
        <f>+C107*Assumptions!C215</f>
        <v>0</v>
      </c>
      <c r="D106" s="329">
        <f>+D107*Assumptions!D215</f>
        <v>0</v>
      </c>
      <c r="E106" s="329">
        <f>+E107*Assumptions!E215</f>
        <v>0</v>
      </c>
      <c r="F106" s="329">
        <f>+F107*Assumptions!F215</f>
        <v>0</v>
      </c>
      <c r="G106" s="362">
        <f>SUM(B106:F106)</f>
        <v>0</v>
      </c>
    </row>
    <row r="107" spans="1:7" ht="15">
      <c r="A107" s="363" t="s">
        <v>186</v>
      </c>
      <c r="B107" s="306">
        <f>IF('Service Delivery'!$G$79&lt;&gt;"N/A",'Service Delivery'!$G$79*Demand!B151,IF('Service Delivery'!$G$78="X",0,'Service Delivery'!$G$78*Demand!B151))</f>
        <v>0</v>
      </c>
      <c r="C107" s="306">
        <f>IF('Service Delivery'!$G$79&lt;&gt;"N/A",'Service Delivery'!$G$79*Demand!C151,IF('Service Delivery'!$G$78="X",0,'Service Delivery'!$G$78*Demand!C151))</f>
        <v>0</v>
      </c>
      <c r="D107" s="306">
        <f>IF('Service Delivery'!$G$79&lt;&gt;"N/A",'Service Delivery'!$G$79*Demand!D151,IF('Service Delivery'!$G$78="X",0,'Service Delivery'!$G$78*Demand!D151))</f>
        <v>0</v>
      </c>
      <c r="E107" s="306">
        <f>IF('Service Delivery'!$G$79&lt;&gt;"N/A",'Service Delivery'!$G$79*Demand!E151,IF('Service Delivery'!$G$78="X",0,'Service Delivery'!$G$78*Demand!E151))</f>
        <v>0</v>
      </c>
      <c r="F107" s="306">
        <f>IF('Service Delivery'!$G$79&lt;&gt;"N/A",'Service Delivery'!$G$79*Demand!F151,IF('Service Delivery'!$G$78="X",0,'Service Delivery'!$G$78*Demand!F151))</f>
        <v>0</v>
      </c>
      <c r="G107" s="127"/>
    </row>
    <row r="108" spans="1:7" ht="15">
      <c r="A108" s="361" t="str">
        <f>"2.  "&amp;Assumptions!B196</f>
        <v>2.  </v>
      </c>
      <c r="B108" s="329">
        <f>+B109*Assumptions!B216</f>
        <v>0</v>
      </c>
      <c r="C108" s="329">
        <f>+C109*Assumptions!C216</f>
        <v>0</v>
      </c>
      <c r="D108" s="329">
        <f>+D109*Assumptions!D216</f>
        <v>0</v>
      </c>
      <c r="E108" s="329">
        <f>+E109*Assumptions!E216</f>
        <v>0</v>
      </c>
      <c r="F108" s="329">
        <f>+F109*Assumptions!F216</f>
        <v>0</v>
      </c>
      <c r="G108" s="362">
        <f>SUM(B108:F108)</f>
        <v>0</v>
      </c>
    </row>
    <row r="109" spans="1:7" ht="15">
      <c r="A109" s="363" t="s">
        <v>186</v>
      </c>
      <c r="B109" s="306">
        <f>IF('Service Delivery'!$G$79&lt;&gt;"N/A",'Service Delivery'!$G$79*Demand!B152,IF('Service Delivery'!$G$78="X",0,'Service Delivery'!$G$78*Demand!B152))</f>
        <v>0</v>
      </c>
      <c r="C109" s="306">
        <f>IF('Service Delivery'!$G$79&lt;&gt;"N/A",'Service Delivery'!$G$79*Demand!C152,IF('Service Delivery'!$G$78="X",0,'Service Delivery'!$G$78*Demand!C152))</f>
        <v>0</v>
      </c>
      <c r="D109" s="306">
        <f>IF('Service Delivery'!$G$79&lt;&gt;"N/A",'Service Delivery'!$G$79*Demand!D152,IF('Service Delivery'!$G$78="X",0,'Service Delivery'!$G$78*Demand!D152))</f>
        <v>0</v>
      </c>
      <c r="E109" s="306">
        <f>IF('Service Delivery'!$G$79&lt;&gt;"N/A",'Service Delivery'!$G$79*Demand!E152,IF('Service Delivery'!$G$78="X",0,'Service Delivery'!$G$78*Demand!E152))</f>
        <v>0</v>
      </c>
      <c r="F109" s="306">
        <f>IF('Service Delivery'!$G$79&lt;&gt;"N/A",'Service Delivery'!$G$79*Demand!F152,IF('Service Delivery'!$G$78="X",0,'Service Delivery'!$G$78*Demand!F152))</f>
        <v>0</v>
      </c>
      <c r="G109" s="127"/>
    </row>
    <row r="110" spans="1:7" ht="15">
      <c r="A110" s="361" t="str">
        <f>"3.  "&amp;Assumptions!B197</f>
        <v>3.  </v>
      </c>
      <c r="B110" s="329">
        <f>+B111*Assumptions!B217</f>
        <v>0</v>
      </c>
      <c r="C110" s="329">
        <f>+C111*Assumptions!C217</f>
        <v>0</v>
      </c>
      <c r="D110" s="329">
        <f>+D111*Assumptions!D217</f>
        <v>0</v>
      </c>
      <c r="E110" s="329">
        <f>+E111*Assumptions!E217</f>
        <v>0</v>
      </c>
      <c r="F110" s="329">
        <f>+F111*Assumptions!F217</f>
        <v>0</v>
      </c>
      <c r="G110" s="362">
        <f>SUM(B110:F110)</f>
        <v>0</v>
      </c>
    </row>
    <row r="111" spans="1:7" ht="15">
      <c r="A111" s="363" t="s">
        <v>186</v>
      </c>
      <c r="B111" s="306">
        <f>IF('Service Delivery'!$G$79&lt;&gt;"N/A",'Service Delivery'!$G$79*Demand!B153,IF('Service Delivery'!$G$78="X",0,'Service Delivery'!$G$78*Demand!B153))</f>
        <v>0</v>
      </c>
      <c r="C111" s="306">
        <f>IF('Service Delivery'!$G$79&lt;&gt;"N/A",'Service Delivery'!$G$79*Demand!C153,IF('Service Delivery'!$G$78="X",0,'Service Delivery'!$G$78*Demand!C153))</f>
        <v>0</v>
      </c>
      <c r="D111" s="306">
        <f>IF('Service Delivery'!$G$79&lt;&gt;"N/A",'Service Delivery'!$G$79*Demand!D153,IF('Service Delivery'!$G$78="X",0,'Service Delivery'!$G$78*Demand!D153))</f>
        <v>0</v>
      </c>
      <c r="E111" s="306">
        <f>IF('Service Delivery'!$G$79&lt;&gt;"N/A",'Service Delivery'!$G$79*Demand!E153,IF('Service Delivery'!$G$78="X",0,'Service Delivery'!$G$78*Demand!E153))</f>
        <v>0</v>
      </c>
      <c r="F111" s="306">
        <f>IF('Service Delivery'!$G$79&lt;&gt;"N/A",'Service Delivery'!$G$79*Demand!F153,IF('Service Delivery'!$G$78="X",0,'Service Delivery'!$G$78*Demand!F153))</f>
        <v>0</v>
      </c>
      <c r="G111" s="127"/>
    </row>
    <row r="112" spans="1:7" ht="15">
      <c r="A112" s="361" t="str">
        <f>"4.  "&amp;Assumptions!B198</f>
        <v>4.  </v>
      </c>
      <c r="B112" s="329">
        <f>+B113*Assumptions!B218</f>
        <v>0</v>
      </c>
      <c r="C112" s="329">
        <f>+C113*Assumptions!C218</f>
        <v>0</v>
      </c>
      <c r="D112" s="329">
        <f>+D113*Assumptions!D218</f>
        <v>0</v>
      </c>
      <c r="E112" s="329">
        <f>+E113*Assumptions!E218</f>
        <v>0</v>
      </c>
      <c r="F112" s="329">
        <f>+F113*Assumptions!F218</f>
        <v>0</v>
      </c>
      <c r="G112" s="364">
        <f>SUM(B112:F112)</f>
        <v>0</v>
      </c>
    </row>
    <row r="113" spans="1:7" ht="15">
      <c r="A113" s="363" t="s">
        <v>186</v>
      </c>
      <c r="B113" s="306">
        <f>IF('Service Delivery'!$G$79&lt;&gt;"N/A",'Service Delivery'!$G$79*Demand!B154,IF('Service Delivery'!$G$78="X",0,'Service Delivery'!$G$78*Demand!B154))</f>
        <v>0</v>
      </c>
      <c r="C113" s="306">
        <f>IF('Service Delivery'!$G$79&lt;&gt;"N/A",'Service Delivery'!$G$79*Demand!C154,IF('Service Delivery'!$G$78="X",0,'Service Delivery'!$G$78*Demand!C154))</f>
        <v>0</v>
      </c>
      <c r="D113" s="306">
        <f>IF('Service Delivery'!$G$79&lt;&gt;"N/A",'Service Delivery'!$G$79*Demand!D154,IF('Service Delivery'!$G$78="X",0,'Service Delivery'!$G$78*Demand!D154))</f>
        <v>0</v>
      </c>
      <c r="E113" s="306">
        <f>IF('Service Delivery'!$G$79&lt;&gt;"N/A",'Service Delivery'!$G$79*Demand!E154,IF('Service Delivery'!$G$78="X",0,'Service Delivery'!$G$78*Demand!E154))</f>
        <v>0</v>
      </c>
      <c r="F113" s="306">
        <f>IF('Service Delivery'!$G$79&lt;&gt;"N/A",'Service Delivery'!$G$79*Demand!F154,IF('Service Delivery'!$G$78="X",0,'Service Delivery'!$G$78*Demand!F154))</f>
        <v>0</v>
      </c>
      <c r="G113" s="127"/>
    </row>
    <row r="114" spans="1:7" ht="15">
      <c r="A114" s="361" t="str">
        <f>"5.  "&amp;Assumptions!B199</f>
        <v>5.  </v>
      </c>
      <c r="B114" s="329">
        <f>+B115*Assumptions!B219</f>
        <v>0</v>
      </c>
      <c r="C114" s="329">
        <f>+C115*Assumptions!C219</f>
        <v>0</v>
      </c>
      <c r="D114" s="329">
        <f>+D115*Assumptions!D219</f>
        <v>0</v>
      </c>
      <c r="E114" s="329">
        <f>+E115*Assumptions!E219</f>
        <v>0</v>
      </c>
      <c r="F114" s="329">
        <f>+F115*Assumptions!F219</f>
        <v>0</v>
      </c>
      <c r="G114" s="362">
        <f>SUM(B114:F114)</f>
        <v>0</v>
      </c>
    </row>
    <row r="115" spans="1:7" ht="15">
      <c r="A115" s="363" t="s">
        <v>186</v>
      </c>
      <c r="B115" s="306">
        <f>IF('Service Delivery'!$G$79&lt;&gt;"N/A",'Service Delivery'!$G$79*Demand!B155,IF('Service Delivery'!$G$78="X",0,'Service Delivery'!$G$78*Demand!B155))</f>
        <v>0</v>
      </c>
      <c r="C115" s="306">
        <f>IF('Service Delivery'!$G$79&lt;&gt;"N/A",'Service Delivery'!$G$79*Demand!C155,IF('Service Delivery'!$G$78="X",0,'Service Delivery'!$G$78*Demand!C155))</f>
        <v>0</v>
      </c>
      <c r="D115" s="306">
        <f>IF('Service Delivery'!$G$79&lt;&gt;"N/A",'Service Delivery'!$G$79*Demand!D155,IF('Service Delivery'!$G$78="X",0,'Service Delivery'!$G$78*Demand!D155))</f>
        <v>0</v>
      </c>
      <c r="E115" s="306">
        <f>IF('Service Delivery'!$G$79&lt;&gt;"N/A",'Service Delivery'!$G$79*Demand!E155,IF('Service Delivery'!$G$78="X",0,'Service Delivery'!$G$78*Demand!E155))</f>
        <v>0</v>
      </c>
      <c r="F115" s="306">
        <f>IF('Service Delivery'!$G$79&lt;&gt;"N/A",'Service Delivery'!$G$79*Demand!F155,IF('Service Delivery'!$G$78="X",0,'Service Delivery'!$G$78*Demand!F155))</f>
        <v>0</v>
      </c>
      <c r="G115" s="365"/>
    </row>
    <row r="116" spans="1:7" ht="15">
      <c r="A116" s="366" t="s">
        <v>183</v>
      </c>
      <c r="B116" s="289"/>
      <c r="C116" s="289"/>
      <c r="D116" s="290"/>
      <c r="E116" s="289"/>
      <c r="F116" s="310"/>
      <c r="G116" s="362">
        <f>+G114+G112+G110+G108+G106</f>
        <v>0</v>
      </c>
    </row>
    <row r="117" spans="1:7" ht="15">
      <c r="A117" s="366" t="s">
        <v>182</v>
      </c>
      <c r="B117" s="289"/>
      <c r="C117" s="289"/>
      <c r="D117" s="290"/>
      <c r="E117" s="289"/>
      <c r="F117" s="310"/>
      <c r="G117" s="367">
        <f>-Assumptions!D234*Assumptions!E234</f>
        <v>0</v>
      </c>
    </row>
    <row r="118" spans="1:7" ht="15">
      <c r="A118" s="366" t="s">
        <v>184</v>
      </c>
      <c r="B118" s="289"/>
      <c r="C118" s="289"/>
      <c r="D118" s="290"/>
      <c r="E118" s="289"/>
      <c r="F118" s="310"/>
      <c r="G118" s="367">
        <f>+'Service Delivery'!C76*Assumptions!D220</f>
        <v>0</v>
      </c>
    </row>
    <row r="119" spans="1:7" ht="15.75" thickBot="1">
      <c r="A119" s="368" t="s">
        <v>185</v>
      </c>
      <c r="B119" s="369"/>
      <c r="C119" s="369"/>
      <c r="D119" s="370"/>
      <c r="E119" s="369"/>
      <c r="F119" s="371"/>
      <c r="G119" s="372">
        <f>SUM(G116:G118)</f>
        <v>0</v>
      </c>
    </row>
  </sheetData>
  <sheetProtection password="DB79" sheet="1" objects="1" scenarios="1"/>
  <mergeCells count="7">
    <mergeCell ref="K57:M57"/>
    <mergeCell ref="K72:M72"/>
    <mergeCell ref="A3:G3"/>
    <mergeCell ref="A7:B7"/>
    <mergeCell ref="A4:B4"/>
    <mergeCell ref="A5:B5"/>
    <mergeCell ref="A6:B6"/>
  </mergeCells>
  <conditionalFormatting sqref="C15:F15">
    <cfRule type="cellIs" priority="1" dxfId="0" operator="equal" stopIfTrue="1">
      <formula>#VALUE!</formula>
    </cfRule>
  </conditionalFormatting>
  <hyperlinks>
    <hyperlink ref="A4:B4" location="Revenues!A9" display="Click here to go to Year 1."/>
    <hyperlink ref="A5:B5" location="Revenues!A37" display="Click here to go to Year 2."/>
    <hyperlink ref="A6:B6" location="Revenues!A65" display="Click here to go to Year 3."/>
    <hyperlink ref="A7:B7" location="Revenues!A93" display="Click here to go to Year 4."/>
  </hyperlinks>
  <printOptions/>
  <pageMargins left="0.75" right="0.75" top="0.37" bottom="0.36" header="0.37" footer="0.27"/>
  <pageSetup horizontalDpi="300" verticalDpi="300" orientation="landscape" scale="90" r:id="rId1"/>
  <headerFooter alignWithMargins="0">
    <oddFooter>&amp;L&amp;"Arial,Italic"NPower Service Model:  Projected Revenues&amp;R&amp;"Arial,Italic"&amp;D, Page &amp;P</oddFooter>
  </headerFooter>
  <rowBreaks count="3" manualBreakCount="3">
    <brk id="36" max="255" man="1"/>
    <brk id="64" max="255" man="1"/>
    <brk id="92" max="255" man="1"/>
  </rowBreaks>
</worksheet>
</file>

<file path=xl/worksheets/sheet6.xml><?xml version="1.0" encoding="utf-8"?>
<worksheet xmlns="http://schemas.openxmlformats.org/spreadsheetml/2006/main" xmlns:r="http://schemas.openxmlformats.org/officeDocument/2006/relationships">
  <sheetPr codeName="Sheet6"/>
  <dimension ref="A1:M76"/>
  <sheetViews>
    <sheetView zoomScale="75" zoomScaleNormal="75" workbookViewId="0" topLeftCell="A1">
      <selection activeCell="A1" sqref="A1"/>
    </sheetView>
  </sheetViews>
  <sheetFormatPr defaultColWidth="9.140625" defaultRowHeight="12.75"/>
  <cols>
    <col min="1" max="1" width="31.140625" style="0" customWidth="1"/>
    <col min="2" max="5" width="10.7109375" style="0" customWidth="1"/>
    <col min="6" max="6" width="11.8515625" style="0" customWidth="1"/>
    <col min="7" max="13" width="10.7109375" style="0" customWidth="1"/>
  </cols>
  <sheetData>
    <row r="1" spans="1:13" ht="23.25">
      <c r="A1" s="128" t="s">
        <v>113</v>
      </c>
      <c r="B1" s="224"/>
      <c r="C1" s="224"/>
      <c r="D1" s="224"/>
      <c r="E1" s="224"/>
      <c r="F1" s="224"/>
      <c r="G1" s="224"/>
      <c r="H1" s="224"/>
      <c r="I1" s="224"/>
      <c r="J1" s="224"/>
      <c r="K1" s="224"/>
      <c r="L1" s="224"/>
      <c r="M1" s="224"/>
    </row>
    <row r="2" spans="1:8" ht="71.25" customHeight="1">
      <c r="A2" s="476" t="s">
        <v>221</v>
      </c>
      <c r="B2" s="476"/>
      <c r="C2" s="476"/>
      <c r="D2" s="476"/>
      <c r="E2" s="476"/>
      <c r="F2" s="476"/>
      <c r="G2" s="476"/>
      <c r="H2" s="506"/>
    </row>
    <row r="4" spans="1:8" ht="47.25">
      <c r="A4" s="11"/>
      <c r="B4" s="227" t="s">
        <v>21</v>
      </c>
      <c r="C4" s="228" t="s">
        <v>33</v>
      </c>
      <c r="D4" s="229" t="s">
        <v>34</v>
      </c>
      <c r="E4" s="230" t="s">
        <v>35</v>
      </c>
      <c r="F4" s="426" t="s">
        <v>212</v>
      </c>
      <c r="G4" s="509" t="s">
        <v>220</v>
      </c>
      <c r="H4" s="506"/>
    </row>
    <row r="5" spans="1:8" ht="15">
      <c r="A5" s="88"/>
      <c r="B5" s="203"/>
      <c r="C5" s="203"/>
      <c r="D5" s="203"/>
      <c r="E5" s="203"/>
      <c r="F5" s="373"/>
      <c r="G5" s="506"/>
      <c r="H5" s="506"/>
    </row>
    <row r="6" spans="1:8" ht="15">
      <c r="A6" s="226" t="s">
        <v>114</v>
      </c>
      <c r="B6" s="208"/>
      <c r="C6" s="208"/>
      <c r="D6" s="208"/>
      <c r="E6" s="208"/>
      <c r="F6" s="373"/>
      <c r="G6" s="506"/>
      <c r="H6" s="506"/>
    </row>
    <row r="7" spans="1:8" ht="15">
      <c r="A7" s="88" t="s">
        <v>72</v>
      </c>
      <c r="B7" s="203">
        <f>+D66</f>
        <v>0</v>
      </c>
      <c r="C7" s="203">
        <f>+G66</f>
        <v>0</v>
      </c>
      <c r="D7" s="203">
        <f>+J66</f>
        <v>0</v>
      </c>
      <c r="E7" s="203">
        <f>+M66</f>
        <v>0</v>
      </c>
      <c r="F7" s="429"/>
      <c r="G7" s="506"/>
      <c r="H7" s="506"/>
    </row>
    <row r="8" spans="1:8" ht="15">
      <c r="A8" s="88" t="s">
        <v>216</v>
      </c>
      <c r="B8" s="203">
        <f>+D68</f>
        <v>0</v>
      </c>
      <c r="C8" s="203">
        <f>+G68</f>
        <v>0</v>
      </c>
      <c r="D8" s="203">
        <f>+J68</f>
        <v>0</v>
      </c>
      <c r="E8" s="203">
        <f>+M68</f>
        <v>0</v>
      </c>
      <c r="F8" s="429"/>
      <c r="G8" s="506"/>
      <c r="H8" s="506"/>
    </row>
    <row r="9" spans="1:8" ht="15">
      <c r="A9" s="88" t="s">
        <v>97</v>
      </c>
      <c r="B9" s="203">
        <f>+B7*B71</f>
        <v>0</v>
      </c>
      <c r="C9" s="203">
        <f>+C7*C71</f>
        <v>0</v>
      </c>
      <c r="D9" s="203">
        <f>+D7*D71</f>
        <v>0</v>
      </c>
      <c r="E9" s="203">
        <f>+E7*E71</f>
        <v>0</v>
      </c>
      <c r="F9" s="429"/>
      <c r="G9" s="506"/>
      <c r="H9" s="506"/>
    </row>
    <row r="10" spans="1:8" ht="15">
      <c r="A10" s="88" t="s">
        <v>98</v>
      </c>
      <c r="B10" s="203">
        <f>+(B7+B8)*B72</f>
        <v>0</v>
      </c>
      <c r="C10" s="203">
        <f>+(C7+C8)*C72</f>
        <v>0</v>
      </c>
      <c r="D10" s="203">
        <f>+(D7+D8)*D72</f>
        <v>0</v>
      </c>
      <c r="E10" s="203">
        <f>+(E7+E8)*E72</f>
        <v>0</v>
      </c>
      <c r="F10" s="429"/>
      <c r="G10" s="506"/>
      <c r="H10" s="506"/>
    </row>
    <row r="11" spans="1:8" ht="14.25">
      <c r="A11" s="204" t="s">
        <v>78</v>
      </c>
      <c r="B11" s="208">
        <f>SUM(B7:B10)</f>
        <v>0</v>
      </c>
      <c r="C11" s="208">
        <f>SUM(C7:C10)</f>
        <v>0</v>
      </c>
      <c r="D11" s="208">
        <f>SUM(D7:D10)</f>
        <v>0</v>
      </c>
      <c r="E11" s="208">
        <f>SUM(E7:E10)</f>
        <v>0</v>
      </c>
      <c r="F11" s="208">
        <f>SUM(F7:F10)</f>
        <v>0</v>
      </c>
      <c r="G11" s="506"/>
      <c r="H11" s="506"/>
    </row>
    <row r="12" spans="1:8" ht="15">
      <c r="A12" s="88"/>
      <c r="B12" s="203"/>
      <c r="C12" s="203"/>
      <c r="D12" s="203"/>
      <c r="E12" s="203"/>
      <c r="F12" s="203"/>
      <c r="G12" s="506"/>
      <c r="H12" s="506"/>
    </row>
    <row r="13" spans="1:8" ht="15">
      <c r="A13" s="204" t="s">
        <v>79</v>
      </c>
      <c r="B13" s="208"/>
      <c r="C13" s="208"/>
      <c r="D13" s="208"/>
      <c r="E13" s="208"/>
      <c r="F13" s="203"/>
      <c r="G13" s="506"/>
      <c r="H13" s="506"/>
    </row>
    <row r="14" spans="1:8" ht="15">
      <c r="A14" s="88" t="s">
        <v>68</v>
      </c>
      <c r="B14" s="429"/>
      <c r="C14" s="429"/>
      <c r="D14" s="429"/>
      <c r="E14" s="429"/>
      <c r="F14" s="429"/>
      <c r="G14" s="506"/>
      <c r="H14" s="506"/>
    </row>
    <row r="15" spans="1:8" ht="15">
      <c r="A15" s="88" t="s">
        <v>69</v>
      </c>
      <c r="B15" s="429"/>
      <c r="C15" s="429"/>
      <c r="D15" s="429"/>
      <c r="E15" s="429"/>
      <c r="F15" s="429"/>
      <c r="G15" s="70"/>
      <c r="H15" s="70"/>
    </row>
    <row r="16" spans="1:8" ht="14.25">
      <c r="A16" s="204" t="s">
        <v>80</v>
      </c>
      <c r="B16" s="208">
        <f>SUM(B13:B15)</f>
        <v>0</v>
      </c>
      <c r="C16" s="208">
        <f>SUM(C13:C15)</f>
        <v>0</v>
      </c>
      <c r="D16" s="208">
        <f>SUM(D13:D15)</f>
        <v>0</v>
      </c>
      <c r="E16" s="208">
        <f>SUM(E13:E15)</f>
        <v>0</v>
      </c>
      <c r="F16" s="208">
        <f>SUM(F13:F15)</f>
        <v>0</v>
      </c>
      <c r="G16" s="70"/>
      <c r="H16" s="70"/>
    </row>
    <row r="17" spans="1:8" ht="15">
      <c r="A17" s="88"/>
      <c r="B17" s="203"/>
      <c r="C17" s="203"/>
      <c r="D17" s="203"/>
      <c r="E17" s="203"/>
      <c r="F17" s="203"/>
      <c r="G17" s="70"/>
      <c r="H17" s="70"/>
    </row>
    <row r="18" spans="1:8" ht="15">
      <c r="A18" s="204" t="s">
        <v>81</v>
      </c>
      <c r="B18" s="208"/>
      <c r="C18" s="208"/>
      <c r="D18" s="208"/>
      <c r="E18" s="208"/>
      <c r="F18" s="203"/>
      <c r="G18" s="70"/>
      <c r="H18" s="70"/>
    </row>
    <row r="19" spans="1:8" ht="15">
      <c r="A19" s="88" t="s">
        <v>82</v>
      </c>
      <c r="B19" s="429"/>
      <c r="C19" s="429"/>
      <c r="D19" s="429"/>
      <c r="E19" s="429"/>
      <c r="F19" s="429"/>
      <c r="G19" s="70"/>
      <c r="H19" s="70"/>
    </row>
    <row r="20" spans="1:6" ht="15">
      <c r="A20" s="88" t="s">
        <v>83</v>
      </c>
      <c r="B20" s="429"/>
      <c r="C20" s="429"/>
      <c r="D20" s="429"/>
      <c r="E20" s="429"/>
      <c r="F20" s="429"/>
    </row>
    <row r="21" spans="1:6" ht="15">
      <c r="A21" s="88" t="s">
        <v>104</v>
      </c>
      <c r="B21" s="429"/>
      <c r="C21" s="429"/>
      <c r="D21" s="429"/>
      <c r="E21" s="429"/>
      <c r="F21" s="429"/>
    </row>
    <row r="22" spans="1:6" ht="15">
      <c r="A22" s="88" t="s">
        <v>84</v>
      </c>
      <c r="B22" s="429"/>
      <c r="C22" s="429"/>
      <c r="D22" s="429"/>
      <c r="E22" s="429"/>
      <c r="F22" s="429"/>
    </row>
    <row r="23" spans="1:6" ht="15">
      <c r="A23" s="88" t="s">
        <v>85</v>
      </c>
      <c r="B23" s="429"/>
      <c r="C23" s="429"/>
      <c r="D23" s="429"/>
      <c r="E23" s="429"/>
      <c r="F23" s="429"/>
    </row>
    <row r="24" spans="1:6" ht="15">
      <c r="A24" s="88" t="s">
        <v>86</v>
      </c>
      <c r="B24" s="429"/>
      <c r="C24" s="429"/>
      <c r="D24" s="429"/>
      <c r="E24" s="429"/>
      <c r="F24" s="429"/>
    </row>
    <row r="25" spans="1:6" ht="15">
      <c r="A25" s="88" t="s">
        <v>87</v>
      </c>
      <c r="B25" s="429"/>
      <c r="C25" s="429"/>
      <c r="D25" s="429"/>
      <c r="E25" s="429"/>
      <c r="F25" s="429"/>
    </row>
    <row r="26" spans="1:6" ht="15">
      <c r="A26" s="88" t="s">
        <v>88</v>
      </c>
      <c r="B26" s="429"/>
      <c r="C26" s="429"/>
      <c r="D26" s="429"/>
      <c r="E26" s="429"/>
      <c r="F26" s="429"/>
    </row>
    <row r="27" spans="1:6" ht="15">
      <c r="A27" s="88" t="s">
        <v>89</v>
      </c>
      <c r="B27" s="429"/>
      <c r="C27" s="429"/>
      <c r="D27" s="429"/>
      <c r="E27" s="429"/>
      <c r="F27" s="429"/>
    </row>
    <row r="28" spans="1:6" ht="15">
      <c r="A28" s="88" t="s">
        <v>90</v>
      </c>
      <c r="B28" s="429"/>
      <c r="C28" s="429"/>
      <c r="D28" s="429"/>
      <c r="E28" s="429"/>
      <c r="F28" s="429"/>
    </row>
    <row r="29" spans="1:6" ht="15">
      <c r="A29" s="88" t="s">
        <v>105</v>
      </c>
      <c r="B29" s="429"/>
      <c r="C29" s="429"/>
      <c r="D29" s="429"/>
      <c r="E29" s="429"/>
      <c r="F29" s="429"/>
    </row>
    <row r="30" spans="1:6" ht="15">
      <c r="A30" s="88" t="s">
        <v>91</v>
      </c>
      <c r="B30" s="429"/>
      <c r="C30" s="429"/>
      <c r="D30" s="429"/>
      <c r="E30" s="429"/>
      <c r="F30" s="429"/>
    </row>
    <row r="31" spans="1:6" ht="15">
      <c r="A31" s="88" t="s">
        <v>92</v>
      </c>
      <c r="B31" s="429"/>
      <c r="C31" s="429"/>
      <c r="D31" s="429"/>
      <c r="E31" s="429"/>
      <c r="F31" s="429"/>
    </row>
    <row r="32" spans="1:6" ht="15">
      <c r="A32" s="88" t="s">
        <v>93</v>
      </c>
      <c r="B32" s="429"/>
      <c r="C32" s="429"/>
      <c r="D32" s="429"/>
      <c r="E32" s="429"/>
      <c r="F32" s="429"/>
    </row>
    <row r="33" spans="1:6" ht="15">
      <c r="A33" s="88" t="s">
        <v>94</v>
      </c>
      <c r="B33" s="429"/>
      <c r="C33" s="429"/>
      <c r="D33" s="429"/>
      <c r="E33" s="429"/>
      <c r="F33" s="429"/>
    </row>
    <row r="34" spans="1:6" ht="15">
      <c r="A34" s="88" t="s">
        <v>95</v>
      </c>
      <c r="B34" s="429"/>
      <c r="C34" s="429"/>
      <c r="D34" s="429"/>
      <c r="E34" s="429"/>
      <c r="F34" s="429"/>
    </row>
    <row r="35" spans="1:6" ht="14.25">
      <c r="A35" s="204" t="s">
        <v>96</v>
      </c>
      <c r="B35" s="208">
        <f>SUM(B19:B34)</f>
        <v>0</v>
      </c>
      <c r="C35" s="208">
        <f>SUM(C19:C34)</f>
        <v>0</v>
      </c>
      <c r="D35" s="208">
        <f>SUM(D19:D34)</f>
        <v>0</v>
      </c>
      <c r="E35" s="208">
        <f>SUM(E19:E34)</f>
        <v>0</v>
      </c>
      <c r="F35" s="208">
        <f>SUM(F19:F34)</f>
        <v>0</v>
      </c>
    </row>
    <row r="36" spans="1:6" ht="15">
      <c r="A36" s="88"/>
      <c r="B36" s="218"/>
      <c r="C36" s="218"/>
      <c r="D36" s="218"/>
      <c r="E36" s="218"/>
      <c r="F36" s="203"/>
    </row>
    <row r="37" spans="1:6" ht="15">
      <c r="A37" s="204" t="s">
        <v>99</v>
      </c>
      <c r="B37" s="218"/>
      <c r="C37" s="218"/>
      <c r="D37" s="218"/>
      <c r="E37" s="218"/>
      <c r="F37" s="203"/>
    </row>
    <row r="38" spans="1:6" ht="15">
      <c r="A38" s="88" t="s">
        <v>100</v>
      </c>
      <c r="B38" s="430"/>
      <c r="C38" s="430"/>
      <c r="D38" s="430"/>
      <c r="E38" s="430"/>
      <c r="F38" s="429"/>
    </row>
    <row r="39" spans="1:6" ht="15">
      <c r="A39" s="88" t="s">
        <v>108</v>
      </c>
      <c r="B39" s="430"/>
      <c r="C39" s="430"/>
      <c r="D39" s="430"/>
      <c r="E39" s="430"/>
      <c r="F39" s="429"/>
    </row>
    <row r="40" spans="1:6" ht="15">
      <c r="A40" s="88" t="s">
        <v>70</v>
      </c>
      <c r="B40" s="430"/>
      <c r="C40" s="430"/>
      <c r="D40" s="430"/>
      <c r="E40" s="430"/>
      <c r="F40" s="429"/>
    </row>
    <row r="41" spans="1:6" ht="15">
      <c r="A41" s="88" t="s">
        <v>102</v>
      </c>
      <c r="B41" s="430"/>
      <c r="C41" s="430"/>
      <c r="D41" s="430"/>
      <c r="E41" s="430"/>
      <c r="F41" s="429"/>
    </row>
    <row r="42" spans="1:6" ht="15">
      <c r="A42" s="88" t="s">
        <v>101</v>
      </c>
      <c r="B42" s="430"/>
      <c r="C42" s="430"/>
      <c r="D42" s="430"/>
      <c r="E42" s="430"/>
      <c r="F42" s="429"/>
    </row>
    <row r="43" spans="1:6" ht="15">
      <c r="A43" s="88" t="s">
        <v>95</v>
      </c>
      <c r="B43" s="430"/>
      <c r="C43" s="430"/>
      <c r="D43" s="430"/>
      <c r="E43" s="430"/>
      <c r="F43" s="429"/>
    </row>
    <row r="44" spans="1:6" ht="14.25">
      <c r="A44" s="204" t="s">
        <v>103</v>
      </c>
      <c r="B44" s="225">
        <f>SUM(B38:B43)</f>
        <v>0</v>
      </c>
      <c r="C44" s="225">
        <f>SUM(C38:C43)</f>
        <v>0</v>
      </c>
      <c r="D44" s="225">
        <f>SUM(D38:D43)</f>
        <v>0</v>
      </c>
      <c r="E44" s="225">
        <f>SUM(E38:E43)</f>
        <v>0</v>
      </c>
      <c r="F44" s="225">
        <f>SUM(F38:F43)</f>
        <v>0</v>
      </c>
    </row>
    <row r="45" spans="1:6" ht="15">
      <c r="A45" s="88"/>
      <c r="B45" s="218"/>
      <c r="C45" s="218"/>
      <c r="D45" s="218"/>
      <c r="E45" s="218"/>
      <c r="F45" s="203"/>
    </row>
    <row r="46" spans="1:6" ht="14.25">
      <c r="A46" s="204" t="s">
        <v>74</v>
      </c>
      <c r="B46" s="225">
        <f>+B44+B35+B16+B11</f>
        <v>0</v>
      </c>
      <c r="C46" s="225">
        <f>+C44+C35+C16+C11</f>
        <v>0</v>
      </c>
      <c r="D46" s="225">
        <f>+D44+D35+D16+D11</f>
        <v>0</v>
      </c>
      <c r="E46" s="225">
        <f>+E44+E35+E16+E11</f>
        <v>0</v>
      </c>
      <c r="F46" s="225">
        <f>+F44+F35+F16+F11</f>
        <v>0</v>
      </c>
    </row>
    <row r="48" spans="1:13" ht="14.25">
      <c r="A48" s="204" t="s">
        <v>107</v>
      </c>
      <c r="B48" s="511" t="s">
        <v>21</v>
      </c>
      <c r="C48" s="511"/>
      <c r="D48" s="511"/>
      <c r="E48" s="512" t="s">
        <v>33</v>
      </c>
      <c r="F48" s="512"/>
      <c r="G48" s="512"/>
      <c r="H48" s="513" t="s">
        <v>34</v>
      </c>
      <c r="I48" s="513"/>
      <c r="J48" s="513"/>
      <c r="K48" s="510" t="s">
        <v>35</v>
      </c>
      <c r="L48" s="510"/>
      <c r="M48" s="510"/>
    </row>
    <row r="49" spans="1:13" ht="14.25">
      <c r="A49" s="204"/>
      <c r="B49" s="210" t="s">
        <v>63</v>
      </c>
      <c r="C49" s="210" t="s">
        <v>62</v>
      </c>
      <c r="D49" s="210" t="s">
        <v>2</v>
      </c>
      <c r="E49" s="211" t="s">
        <v>63</v>
      </c>
      <c r="F49" s="211" t="s">
        <v>62</v>
      </c>
      <c r="G49" s="211" t="s">
        <v>2</v>
      </c>
      <c r="H49" s="212" t="s">
        <v>63</v>
      </c>
      <c r="I49" s="212" t="s">
        <v>62</v>
      </c>
      <c r="J49" s="212" t="s">
        <v>2</v>
      </c>
      <c r="K49" s="213" t="s">
        <v>63</v>
      </c>
      <c r="L49" s="213" t="s">
        <v>62</v>
      </c>
      <c r="M49" s="213" t="s">
        <v>2</v>
      </c>
    </row>
    <row r="50" spans="1:13" ht="15">
      <c r="A50" s="88" t="s">
        <v>106</v>
      </c>
      <c r="B50" s="431"/>
      <c r="C50" s="432"/>
      <c r="D50" s="221">
        <f>+C50*B50</f>
        <v>0</v>
      </c>
      <c r="E50" s="434"/>
      <c r="F50" s="432"/>
      <c r="G50" s="221">
        <f>+F50*E50</f>
        <v>0</v>
      </c>
      <c r="H50" s="434"/>
      <c r="I50" s="432"/>
      <c r="J50" s="221">
        <f>+I50*H50</f>
        <v>0</v>
      </c>
      <c r="K50" s="434"/>
      <c r="L50" s="432"/>
      <c r="M50" s="221">
        <f>+L50*K50</f>
        <v>0</v>
      </c>
    </row>
    <row r="51" spans="1:13" ht="15">
      <c r="A51" s="88" t="s">
        <v>233</v>
      </c>
      <c r="B51" s="431"/>
      <c r="C51" s="432"/>
      <c r="D51" s="221">
        <f>+C51*B51</f>
        <v>0</v>
      </c>
      <c r="E51" s="434"/>
      <c r="F51" s="432"/>
      <c r="G51" s="221">
        <f>+F51*E51</f>
        <v>0</v>
      </c>
      <c r="H51" s="434"/>
      <c r="I51" s="432"/>
      <c r="J51" s="221">
        <f>+I51*H51</f>
        <v>0</v>
      </c>
      <c r="K51" s="434"/>
      <c r="L51" s="432"/>
      <c r="M51" s="221">
        <f>+L51*K51</f>
        <v>0</v>
      </c>
    </row>
    <row r="52" spans="1:13" ht="15">
      <c r="A52" s="88" t="s">
        <v>51</v>
      </c>
      <c r="B52" s="431"/>
      <c r="C52" s="220">
        <f>+Assumptions!B61</f>
        <v>0</v>
      </c>
      <c r="D52" s="221">
        <f aca="true" t="shared" si="0" ref="D52:D65">+C52*B52</f>
        <v>0</v>
      </c>
      <c r="E52" s="434"/>
      <c r="F52" s="220">
        <f>+Assumptions!B118</f>
        <v>0</v>
      </c>
      <c r="G52" s="221">
        <f aca="true" t="shared" si="1" ref="G52:G65">+F52*E52</f>
        <v>0</v>
      </c>
      <c r="H52" s="434"/>
      <c r="I52" s="220">
        <f>+Assumptions!B175</f>
        <v>0</v>
      </c>
      <c r="J52" s="221">
        <f aca="true" t="shared" si="2" ref="J52:J65">+I52*H52</f>
        <v>0</v>
      </c>
      <c r="K52" s="434"/>
      <c r="L52" s="220">
        <f>+Assumptions!B232</f>
        <v>0</v>
      </c>
      <c r="M52" s="221">
        <f aca="true" t="shared" si="3" ref="M52:M65">+L52*K52</f>
        <v>0</v>
      </c>
    </row>
    <row r="53" spans="1:13" ht="15">
      <c r="A53" s="88" t="s">
        <v>46</v>
      </c>
      <c r="B53" s="431"/>
      <c r="C53" s="220">
        <f>+Assumptions!B54</f>
        <v>0</v>
      </c>
      <c r="D53" s="221">
        <f t="shared" si="0"/>
        <v>0</v>
      </c>
      <c r="E53" s="434"/>
      <c r="F53" s="220">
        <f>+Assumptions!B111</f>
        <v>0</v>
      </c>
      <c r="G53" s="221">
        <f t="shared" si="1"/>
        <v>0</v>
      </c>
      <c r="H53" s="434"/>
      <c r="I53" s="220">
        <f>+Assumptions!B168</f>
        <v>0</v>
      </c>
      <c r="J53" s="221">
        <f t="shared" si="2"/>
        <v>0</v>
      </c>
      <c r="K53" s="434"/>
      <c r="L53" s="220">
        <f>+Assumptions!B225</f>
        <v>0</v>
      </c>
      <c r="M53" s="221">
        <f t="shared" si="3"/>
        <v>0</v>
      </c>
    </row>
    <row r="54" spans="1:13" ht="15">
      <c r="A54" s="88" t="s">
        <v>50</v>
      </c>
      <c r="B54" s="431"/>
      <c r="C54" s="220">
        <f>+Assumptions!B55</f>
        <v>0</v>
      </c>
      <c r="D54" s="221">
        <f t="shared" si="0"/>
        <v>0</v>
      </c>
      <c r="E54" s="434"/>
      <c r="F54" s="220">
        <f>+Assumptions!B112</f>
        <v>0</v>
      </c>
      <c r="G54" s="221">
        <f t="shared" si="1"/>
        <v>0</v>
      </c>
      <c r="H54" s="434"/>
      <c r="I54" s="220">
        <f>+Assumptions!B169</f>
        <v>0</v>
      </c>
      <c r="J54" s="221">
        <f t="shared" si="2"/>
        <v>0</v>
      </c>
      <c r="K54" s="434"/>
      <c r="L54" s="220">
        <f>+Assumptions!B226</f>
        <v>0</v>
      </c>
      <c r="M54" s="221">
        <f t="shared" si="3"/>
        <v>0</v>
      </c>
    </row>
    <row r="55" spans="1:13" ht="15">
      <c r="A55" s="88" t="s">
        <v>66</v>
      </c>
      <c r="B55" s="431"/>
      <c r="C55" s="432"/>
      <c r="D55" s="221">
        <f t="shared" si="0"/>
        <v>0</v>
      </c>
      <c r="E55" s="434"/>
      <c r="F55" s="432"/>
      <c r="G55" s="221">
        <f t="shared" si="1"/>
        <v>0</v>
      </c>
      <c r="H55" s="434"/>
      <c r="I55" s="432"/>
      <c r="J55" s="221">
        <f t="shared" si="2"/>
        <v>0</v>
      </c>
      <c r="K55" s="434"/>
      <c r="L55" s="432"/>
      <c r="M55" s="221">
        <f t="shared" si="3"/>
        <v>0</v>
      </c>
    </row>
    <row r="56" spans="1:13" ht="15">
      <c r="A56" s="88" t="s">
        <v>65</v>
      </c>
      <c r="B56" s="431"/>
      <c r="C56" s="432"/>
      <c r="D56" s="221">
        <f t="shared" si="0"/>
        <v>0</v>
      </c>
      <c r="E56" s="434"/>
      <c r="F56" s="432"/>
      <c r="G56" s="221">
        <f t="shared" si="1"/>
        <v>0</v>
      </c>
      <c r="H56" s="434"/>
      <c r="I56" s="432"/>
      <c r="J56" s="221">
        <f t="shared" si="2"/>
        <v>0</v>
      </c>
      <c r="K56" s="434"/>
      <c r="L56" s="432"/>
      <c r="M56" s="221">
        <f t="shared" si="3"/>
        <v>0</v>
      </c>
    </row>
    <row r="57" spans="1:12" ht="15">
      <c r="A57" s="88" t="s">
        <v>109</v>
      </c>
      <c r="B57" s="29"/>
      <c r="C57" s="29"/>
      <c r="E57" s="29"/>
      <c r="F57" s="29"/>
      <c r="G57" s="29"/>
      <c r="H57" s="29"/>
      <c r="I57" s="29"/>
      <c r="J57" s="29"/>
      <c r="K57" s="29"/>
      <c r="L57" s="29"/>
    </row>
    <row r="58" spans="1:13" ht="15">
      <c r="A58" s="88" t="s">
        <v>115</v>
      </c>
      <c r="B58" s="431"/>
      <c r="C58" s="432"/>
      <c r="D58" s="221">
        <f t="shared" si="0"/>
        <v>0</v>
      </c>
      <c r="E58" s="434"/>
      <c r="F58" s="432"/>
      <c r="G58" s="221">
        <f t="shared" si="1"/>
        <v>0</v>
      </c>
      <c r="H58" s="434"/>
      <c r="I58" s="432"/>
      <c r="J58" s="221">
        <f t="shared" si="2"/>
        <v>0</v>
      </c>
      <c r="K58" s="434"/>
      <c r="L58" s="432"/>
      <c r="M58" s="221">
        <f t="shared" si="3"/>
        <v>0</v>
      </c>
    </row>
    <row r="59" spans="1:13" ht="15">
      <c r="A59" s="433"/>
      <c r="B59" s="431"/>
      <c r="C59" s="432"/>
      <c r="D59" s="221">
        <f t="shared" si="0"/>
        <v>0</v>
      </c>
      <c r="E59" s="434"/>
      <c r="F59" s="432"/>
      <c r="G59" s="221">
        <f t="shared" si="1"/>
        <v>0</v>
      </c>
      <c r="H59" s="434"/>
      <c r="I59" s="432"/>
      <c r="J59" s="221">
        <f t="shared" si="2"/>
        <v>0</v>
      </c>
      <c r="K59" s="434"/>
      <c r="L59" s="432"/>
      <c r="M59" s="221">
        <f t="shared" si="3"/>
        <v>0</v>
      </c>
    </row>
    <row r="60" spans="1:13" ht="15">
      <c r="A60" s="433"/>
      <c r="B60" s="431"/>
      <c r="C60" s="432"/>
      <c r="D60" s="221">
        <f t="shared" si="0"/>
        <v>0</v>
      </c>
      <c r="E60" s="434"/>
      <c r="F60" s="432"/>
      <c r="G60" s="221">
        <f t="shared" si="1"/>
        <v>0</v>
      </c>
      <c r="H60" s="434"/>
      <c r="I60" s="432"/>
      <c r="J60" s="221">
        <f t="shared" si="2"/>
        <v>0</v>
      </c>
      <c r="K60" s="434"/>
      <c r="L60" s="432"/>
      <c r="M60" s="221">
        <f t="shared" si="3"/>
        <v>0</v>
      </c>
    </row>
    <row r="61" spans="1:13" ht="15">
      <c r="A61" s="433"/>
      <c r="B61" s="431"/>
      <c r="C61" s="432"/>
      <c r="D61" s="221">
        <f t="shared" si="0"/>
        <v>0</v>
      </c>
      <c r="E61" s="434"/>
      <c r="F61" s="432"/>
      <c r="G61" s="221">
        <f t="shared" si="1"/>
        <v>0</v>
      </c>
      <c r="H61" s="434"/>
      <c r="I61" s="432"/>
      <c r="J61" s="221">
        <f t="shared" si="2"/>
        <v>0</v>
      </c>
      <c r="K61" s="434"/>
      <c r="L61" s="432"/>
      <c r="M61" s="221">
        <f t="shared" si="3"/>
        <v>0</v>
      </c>
    </row>
    <row r="62" spans="1:13" ht="15">
      <c r="A62" s="433"/>
      <c r="B62" s="431"/>
      <c r="C62" s="432"/>
      <c r="D62" s="221">
        <f t="shared" si="0"/>
        <v>0</v>
      </c>
      <c r="E62" s="434"/>
      <c r="F62" s="432"/>
      <c r="G62" s="221">
        <f t="shared" si="1"/>
        <v>0</v>
      </c>
      <c r="H62" s="434"/>
      <c r="I62" s="432"/>
      <c r="J62" s="221">
        <f t="shared" si="2"/>
        <v>0</v>
      </c>
      <c r="K62" s="434"/>
      <c r="L62" s="432"/>
      <c r="M62" s="221">
        <f t="shared" si="3"/>
        <v>0</v>
      </c>
    </row>
    <row r="63" spans="1:13" ht="15">
      <c r="A63" s="433"/>
      <c r="B63" s="431"/>
      <c r="C63" s="432"/>
      <c r="D63" s="221">
        <f t="shared" si="0"/>
        <v>0</v>
      </c>
      <c r="E63" s="434"/>
      <c r="F63" s="432"/>
      <c r="G63" s="221">
        <f t="shared" si="1"/>
        <v>0</v>
      </c>
      <c r="H63" s="434"/>
      <c r="I63" s="432"/>
      <c r="J63" s="221">
        <f t="shared" si="2"/>
        <v>0</v>
      </c>
      <c r="K63" s="434"/>
      <c r="L63" s="432"/>
      <c r="M63" s="221">
        <f t="shared" si="3"/>
        <v>0</v>
      </c>
    </row>
    <row r="64" spans="1:13" ht="15">
      <c r="A64" s="433"/>
      <c r="B64" s="431"/>
      <c r="C64" s="432"/>
      <c r="D64" s="221">
        <f t="shared" si="0"/>
        <v>0</v>
      </c>
      <c r="E64" s="434"/>
      <c r="F64" s="432"/>
      <c r="G64" s="221">
        <f t="shared" si="1"/>
        <v>0</v>
      </c>
      <c r="H64" s="434"/>
      <c r="I64" s="432"/>
      <c r="J64" s="221">
        <f t="shared" si="2"/>
        <v>0</v>
      </c>
      <c r="K64" s="434"/>
      <c r="L64" s="432"/>
      <c r="M64" s="221">
        <f t="shared" si="3"/>
        <v>0</v>
      </c>
    </row>
    <row r="65" spans="1:13" ht="15">
      <c r="A65" s="433"/>
      <c r="B65" s="431"/>
      <c r="C65" s="432"/>
      <c r="D65" s="221">
        <f t="shared" si="0"/>
        <v>0</v>
      </c>
      <c r="E65" s="434"/>
      <c r="F65" s="432"/>
      <c r="G65" s="221">
        <f t="shared" si="1"/>
        <v>0</v>
      </c>
      <c r="H65" s="434"/>
      <c r="I65" s="432"/>
      <c r="J65" s="221">
        <f t="shared" si="2"/>
        <v>0</v>
      </c>
      <c r="K65" s="434"/>
      <c r="L65" s="432"/>
      <c r="M65" s="221">
        <f t="shared" si="3"/>
        <v>0</v>
      </c>
    </row>
    <row r="66" spans="1:13" ht="14.25">
      <c r="A66" s="204" t="s">
        <v>67</v>
      </c>
      <c r="B66" s="222"/>
      <c r="C66" s="87"/>
      <c r="D66" s="223">
        <f>SUM(D50:D65)</f>
        <v>0</v>
      </c>
      <c r="E66" s="223"/>
      <c r="F66" s="87"/>
      <c r="G66" s="223">
        <f>SUM(G50:G65)</f>
        <v>0</v>
      </c>
      <c r="H66" s="223"/>
      <c r="I66" s="87"/>
      <c r="J66" s="223">
        <f>SUM(J50:J65)</f>
        <v>0</v>
      </c>
      <c r="K66" s="223"/>
      <c r="L66" s="87"/>
      <c r="M66" s="223">
        <f>SUM(M50:M65)</f>
        <v>0</v>
      </c>
    </row>
    <row r="67" spans="2:13" ht="12.75">
      <c r="B67" s="210" t="s">
        <v>213</v>
      </c>
      <c r="C67" s="210" t="s">
        <v>214</v>
      </c>
      <c r="D67" s="210" t="s">
        <v>2</v>
      </c>
      <c r="E67" s="211" t="s">
        <v>213</v>
      </c>
      <c r="F67" s="211" t="s">
        <v>214</v>
      </c>
      <c r="G67" s="211" t="s">
        <v>2</v>
      </c>
      <c r="H67" s="212" t="s">
        <v>213</v>
      </c>
      <c r="I67" s="212" t="s">
        <v>214</v>
      </c>
      <c r="J67" s="212" t="s">
        <v>2</v>
      </c>
      <c r="K67" s="213" t="s">
        <v>213</v>
      </c>
      <c r="L67" s="213" t="s">
        <v>214</v>
      </c>
      <c r="M67" s="213" t="s">
        <v>2</v>
      </c>
    </row>
    <row r="68" spans="1:13" ht="15">
      <c r="A68" s="204" t="s">
        <v>215</v>
      </c>
      <c r="B68" s="431"/>
      <c r="C68" s="220">
        <f>+Assumptions!B62</f>
        <v>0</v>
      </c>
      <c r="D68" s="223">
        <f>+C68*B68</f>
        <v>0</v>
      </c>
      <c r="E68" s="434"/>
      <c r="F68" s="220">
        <f>+Assumptions!B119</f>
        <v>0</v>
      </c>
      <c r="G68" s="223">
        <f>+F68*E68</f>
        <v>0</v>
      </c>
      <c r="H68" s="434"/>
      <c r="I68" s="220">
        <f>+Assumptions!B176</f>
        <v>0</v>
      </c>
      <c r="J68" s="223">
        <f>+I68*H68</f>
        <v>0</v>
      </c>
      <c r="K68" s="434"/>
      <c r="L68" s="220">
        <f>+Assumptions!B233</f>
        <v>0</v>
      </c>
      <c r="M68" s="223">
        <f>+L68*K68</f>
        <v>0</v>
      </c>
    </row>
    <row r="69" ht="15">
      <c r="A69" s="88"/>
    </row>
    <row r="70" spans="1:5" ht="15">
      <c r="A70" s="204" t="s">
        <v>112</v>
      </c>
      <c r="B70" s="214" t="s">
        <v>21</v>
      </c>
      <c r="C70" s="215" t="s">
        <v>33</v>
      </c>
      <c r="D70" s="216" t="s">
        <v>34</v>
      </c>
      <c r="E70" s="217" t="s">
        <v>35</v>
      </c>
    </row>
    <row r="71" spans="1:5" ht="15">
      <c r="A71" s="88" t="s">
        <v>110</v>
      </c>
      <c r="B71" s="435"/>
      <c r="C71" s="435"/>
      <c r="D71" s="435"/>
      <c r="E71" s="435"/>
    </row>
    <row r="72" spans="1:5" ht="15">
      <c r="A72" s="88" t="s">
        <v>111</v>
      </c>
      <c r="B72" s="435"/>
      <c r="C72" s="435"/>
      <c r="D72" s="435"/>
      <c r="E72" s="435"/>
    </row>
    <row r="74" spans="1:5" ht="15">
      <c r="A74" s="204" t="s">
        <v>237</v>
      </c>
      <c r="B74" s="214" t="s">
        <v>21</v>
      </c>
      <c r="C74" s="215" t="s">
        <v>33</v>
      </c>
      <c r="D74" s="216" t="s">
        <v>34</v>
      </c>
      <c r="E74" s="217" t="s">
        <v>35</v>
      </c>
    </row>
    <row r="75" spans="1:5" ht="15">
      <c r="A75" s="88" t="s">
        <v>239</v>
      </c>
      <c r="B75" s="462"/>
      <c r="C75" s="462"/>
      <c r="D75" s="462"/>
      <c r="E75" s="462"/>
    </row>
    <row r="76" spans="1:5" ht="15">
      <c r="A76" s="88" t="s">
        <v>238</v>
      </c>
      <c r="B76" s="464"/>
      <c r="C76" s="463" t="str">
        <f>+IF(Summary!B5=0,"X",(Summary!C5-Summary!B5)/Summary!B5)</f>
        <v>X</v>
      </c>
      <c r="D76" s="463" t="str">
        <f>+IF(Summary!C5=0,"X",(Summary!D5-Summary!C5)/Summary!C5)</f>
        <v>X</v>
      </c>
      <c r="E76" s="463" t="str">
        <f>+IF(Summary!D5=0,"X",(Summary!E5-Summary!D5)/Summary!D5)</f>
        <v>X</v>
      </c>
    </row>
  </sheetData>
  <mergeCells count="6">
    <mergeCell ref="G4:H14"/>
    <mergeCell ref="A2:H2"/>
    <mergeCell ref="K48:M48"/>
    <mergeCell ref="B48:D48"/>
    <mergeCell ref="E48:G48"/>
    <mergeCell ref="H48:J48"/>
  </mergeCells>
  <hyperlinks>
    <hyperlink ref="A6" location="'Sample Budget'!A48" display="Personnel (Click here for detail)"/>
  </hyperlinks>
  <printOptions/>
  <pageMargins left="0.75" right="0.75" top="1" bottom="1" header="0.5" footer="0.5"/>
  <pageSetup horizontalDpi="600" verticalDpi="600" orientation="portrait" scale="90" r:id="rId3"/>
  <headerFooter alignWithMargins="0">
    <oddFooter>&amp;L&amp;"Arial,Italic"NPower Service Model:  Budget&amp;R&amp;"Arial,Italic"&amp;D, Page &amp;P</oddFooter>
  </headerFooter>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M65521"/>
  <sheetViews>
    <sheetView zoomScale="75" zoomScaleNormal="75" workbookViewId="0" topLeftCell="A1">
      <selection activeCell="A9" sqref="A9"/>
    </sheetView>
  </sheetViews>
  <sheetFormatPr defaultColWidth="9.140625" defaultRowHeight="12.75"/>
  <cols>
    <col min="1" max="1" width="47.57421875" style="88" customWidth="1"/>
    <col min="2" max="5" width="15.7109375" style="88" customWidth="1"/>
    <col min="6" max="6" width="17.57421875" style="88" customWidth="1"/>
    <col min="7" max="7" width="18.00390625" style="88" customWidth="1"/>
    <col min="8" max="8" width="22.140625" style="88" customWidth="1"/>
    <col min="9" max="9" width="21.7109375" style="88" customWidth="1"/>
    <col min="10" max="12" width="15.57421875" style="88" customWidth="1"/>
    <col min="13" max="16384" width="9.140625" style="88" customWidth="1"/>
  </cols>
  <sheetData>
    <row r="1" spans="1:13" ht="23.25">
      <c r="A1" s="128" t="s">
        <v>226</v>
      </c>
      <c r="B1" s="224"/>
      <c r="C1" s="224"/>
      <c r="D1" s="224"/>
      <c r="E1" s="224"/>
      <c r="F1" s="224"/>
      <c r="G1" s="29"/>
      <c r="H1" s="29"/>
      <c r="I1" s="29"/>
      <c r="J1" s="29"/>
      <c r="K1" s="29"/>
      <c r="L1" s="29"/>
      <c r="M1" s="29"/>
    </row>
    <row r="2" spans="1:7" ht="78.75" customHeight="1">
      <c r="A2" s="476" t="s">
        <v>120</v>
      </c>
      <c r="B2" s="476"/>
      <c r="C2" s="476"/>
      <c r="D2" s="476"/>
      <c r="E2" s="476"/>
      <c r="F2" s="476"/>
      <c r="G2" s="80"/>
    </row>
    <row r="3" spans="1:6" s="231" customFormat="1" ht="31.5">
      <c r="A3" s="440" t="s">
        <v>225</v>
      </c>
      <c r="B3" s="227" t="s">
        <v>21</v>
      </c>
      <c r="C3" s="228" t="s">
        <v>33</v>
      </c>
      <c r="D3" s="229" t="s">
        <v>34</v>
      </c>
      <c r="E3" s="230" t="s">
        <v>35</v>
      </c>
      <c r="F3" s="426" t="s">
        <v>212</v>
      </c>
    </row>
    <row r="4" spans="1:7" s="231" customFormat="1" ht="15.75">
      <c r="A4" s="400" t="s">
        <v>222</v>
      </c>
      <c r="B4" s="437"/>
      <c r="C4" s="437"/>
      <c r="D4" s="437"/>
      <c r="E4" s="437"/>
      <c r="F4" s="437"/>
      <c r="G4" s="399"/>
    </row>
    <row r="5" spans="1:7" s="231" customFormat="1" ht="15.75">
      <c r="A5" s="458" t="s">
        <v>234</v>
      </c>
      <c r="B5" s="459">
        <f>+Demand!D16</f>
        <v>0</v>
      </c>
      <c r="C5" s="459">
        <f>+Demand!D54</f>
        <v>0</v>
      </c>
      <c r="D5" s="459">
        <f>+Demand!D91</f>
        <v>0</v>
      </c>
      <c r="E5" s="459">
        <f>+Demand!D128</f>
        <v>0</v>
      </c>
      <c r="F5" s="458"/>
      <c r="G5" s="399"/>
    </row>
    <row r="6" spans="1:7" s="231" customFormat="1" ht="15.75">
      <c r="A6" s="438" t="s">
        <v>223</v>
      </c>
      <c r="B6" s="439">
        <f>+'Service Delivery'!C16</f>
        <v>0</v>
      </c>
      <c r="C6" s="439">
        <f>+'Service Delivery'!C34</f>
        <v>0</v>
      </c>
      <c r="D6" s="439">
        <f>+'Service Delivery'!C52</f>
        <v>0</v>
      </c>
      <c r="E6" s="439">
        <f>+'Service Delivery'!C70</f>
        <v>0</v>
      </c>
      <c r="F6" s="399"/>
      <c r="G6" s="399"/>
    </row>
    <row r="7" spans="1:7" s="231" customFormat="1" ht="15.75">
      <c r="A7" s="438" t="s">
        <v>224</v>
      </c>
      <c r="B7" s="439">
        <f>+'Service Delivery'!C23</f>
        <v>0</v>
      </c>
      <c r="C7" s="439">
        <f>+'Service Delivery'!C41</f>
        <v>0</v>
      </c>
      <c r="D7" s="439">
        <f>+'Service Delivery'!C59</f>
        <v>0</v>
      </c>
      <c r="E7" s="439">
        <f>+'Service Delivery'!C77</f>
        <v>0</v>
      </c>
      <c r="F7" s="399"/>
      <c r="G7" s="399"/>
    </row>
    <row r="8" spans="1:7" ht="18">
      <c r="A8" s="400" t="s">
        <v>240</v>
      </c>
      <c r="B8" s="401"/>
      <c r="C8" s="401"/>
      <c r="D8" s="401"/>
      <c r="E8" s="401"/>
      <c r="F8" s="401"/>
      <c r="G8" s="80"/>
    </row>
    <row r="9" ht="15">
      <c r="A9" s="204" t="s">
        <v>57</v>
      </c>
    </row>
    <row r="10" spans="1:5" ht="15">
      <c r="A10" s="88" t="s">
        <v>59</v>
      </c>
      <c r="B10" s="203">
        <f>+Revenues!G12</f>
        <v>0</v>
      </c>
      <c r="C10" s="203">
        <f>+Revenues!G40</f>
        <v>0</v>
      </c>
      <c r="D10" s="203">
        <f>Revenues!G68</f>
        <v>0</v>
      </c>
      <c r="E10" s="203">
        <f>+Revenues!G96</f>
        <v>0</v>
      </c>
    </row>
    <row r="11" spans="1:5" ht="15">
      <c r="A11" s="88" t="s">
        <v>60</v>
      </c>
      <c r="B11" s="203">
        <f>+Revenues!G20</f>
        <v>0</v>
      </c>
      <c r="C11" s="203">
        <f>+Revenues!G48</f>
        <v>0</v>
      </c>
      <c r="D11" s="203">
        <f>+Revenues!G76</f>
        <v>0</v>
      </c>
      <c r="E11" s="203">
        <f>+Revenues!G104</f>
        <v>0</v>
      </c>
    </row>
    <row r="12" spans="1:5" ht="15">
      <c r="A12" s="88" t="s">
        <v>61</v>
      </c>
      <c r="B12" s="203">
        <f>+Revenues!G35</f>
        <v>0</v>
      </c>
      <c r="C12" s="203">
        <f>+Revenues!G63</f>
        <v>0</v>
      </c>
      <c r="D12" s="203">
        <f>+Revenues!G91</f>
        <v>0</v>
      </c>
      <c r="E12" s="203">
        <f>+Revenues!G119</f>
        <v>0</v>
      </c>
    </row>
    <row r="13" spans="1:5" ht="15">
      <c r="A13" s="204" t="s">
        <v>64</v>
      </c>
      <c r="B13" s="208">
        <f>SUM(B10:B12)</f>
        <v>0</v>
      </c>
      <c r="C13" s="208">
        <f>SUM(C10:C12)</f>
        <v>0</v>
      </c>
      <c r="D13" s="208">
        <f>SUM(D10:D12)</f>
        <v>0</v>
      </c>
      <c r="E13" s="208">
        <f>SUM(E10:E12)</f>
        <v>0</v>
      </c>
    </row>
    <row r="14" spans="1:4" ht="15">
      <c r="A14" s="204" t="s">
        <v>71</v>
      </c>
      <c r="B14" s="204"/>
      <c r="C14" s="204"/>
      <c r="D14" s="204"/>
    </row>
    <row r="15" spans="1:6" ht="15">
      <c r="A15" s="88" t="s">
        <v>232</v>
      </c>
      <c r="B15" s="203">
        <f>+'Sample Budget'!B11</f>
        <v>0</v>
      </c>
      <c r="C15" s="203">
        <f>+'Sample Budget'!C11</f>
        <v>0</v>
      </c>
      <c r="D15" s="203">
        <f>+'Sample Budget'!D11</f>
        <v>0</v>
      </c>
      <c r="E15" s="203">
        <f>+'Sample Budget'!E11</f>
        <v>0</v>
      </c>
      <c r="F15" s="203">
        <f>+'Sample Budget'!F11</f>
        <v>0</v>
      </c>
    </row>
    <row r="16" spans="1:6" ht="15">
      <c r="A16" s="88" t="s">
        <v>77</v>
      </c>
      <c r="B16" s="203">
        <f>+'Sample Budget'!B16</f>
        <v>0</v>
      </c>
      <c r="C16" s="203">
        <f>+'Sample Budget'!C16</f>
        <v>0</v>
      </c>
      <c r="D16" s="203">
        <f>+'Sample Budget'!D16</f>
        <v>0</v>
      </c>
      <c r="E16" s="203">
        <f>+'Sample Budget'!E16</f>
        <v>0</v>
      </c>
      <c r="F16" s="203">
        <f>+'Sample Budget'!F16</f>
        <v>0</v>
      </c>
    </row>
    <row r="17" spans="1:6" ht="15">
      <c r="A17" s="88" t="s">
        <v>76</v>
      </c>
      <c r="B17" s="203">
        <f>+'Sample Budget'!B35</f>
        <v>0</v>
      </c>
      <c r="C17" s="203">
        <f>+'Sample Budget'!C35</f>
        <v>0</v>
      </c>
      <c r="D17" s="203">
        <f>+'Sample Budget'!D35</f>
        <v>0</v>
      </c>
      <c r="E17" s="203">
        <f>+'Sample Budget'!E35</f>
        <v>0</v>
      </c>
      <c r="F17" s="203">
        <f>+'Sample Budget'!F35</f>
        <v>0</v>
      </c>
    </row>
    <row r="18" spans="1:6" ht="15">
      <c r="A18" s="88" t="s">
        <v>73</v>
      </c>
      <c r="B18" s="203">
        <f>+'Sample Budget'!B44</f>
        <v>0</v>
      </c>
      <c r="C18" s="203">
        <f>+'Sample Budget'!C44</f>
        <v>0</v>
      </c>
      <c r="D18" s="203">
        <f>+'Sample Budget'!D44</f>
        <v>0</v>
      </c>
      <c r="E18" s="203">
        <f>+'Sample Budget'!E44</f>
        <v>0</v>
      </c>
      <c r="F18" s="203">
        <f>+'Sample Budget'!F44</f>
        <v>0</v>
      </c>
    </row>
    <row r="19" spans="1:6" ht="15">
      <c r="A19" s="204" t="s">
        <v>74</v>
      </c>
      <c r="B19" s="208">
        <f>+'Sample Budget'!B46</f>
        <v>0</v>
      </c>
      <c r="C19" s="208">
        <f>+'Sample Budget'!C46</f>
        <v>0</v>
      </c>
      <c r="D19" s="208">
        <f>+'Sample Budget'!D46</f>
        <v>0</v>
      </c>
      <c r="E19" s="208">
        <f>+'Sample Budget'!E46</f>
        <v>0</v>
      </c>
      <c r="F19" s="208">
        <f>+'Sample Budget'!F46</f>
        <v>0</v>
      </c>
    </row>
    <row r="20" spans="1:6" ht="15">
      <c r="A20" s="204" t="s">
        <v>75</v>
      </c>
      <c r="B20" s="208">
        <f>+B19-B13</f>
        <v>0</v>
      </c>
      <c r="C20" s="208">
        <f>+C19-C13</f>
        <v>0</v>
      </c>
      <c r="D20" s="208">
        <f>+D19-D13</f>
        <v>0</v>
      </c>
      <c r="E20" s="208">
        <f>+E19-E13</f>
        <v>0</v>
      </c>
      <c r="F20" s="208">
        <f>+'Sample Budget'!F46</f>
        <v>0</v>
      </c>
    </row>
    <row r="21" spans="1:5" ht="15">
      <c r="A21" s="204" t="s">
        <v>236</v>
      </c>
      <c r="B21" s="460" t="str">
        <f>+IF(B19=0,"X",B13/B19)</f>
        <v>X</v>
      </c>
      <c r="C21" s="460" t="str">
        <f>+IF(C19=0,"X",C13/C19)</f>
        <v>X</v>
      </c>
      <c r="D21" s="460" t="str">
        <f>+IF(D19=0,"X",D13/D19)</f>
        <v>X</v>
      </c>
      <c r="E21" s="460" t="str">
        <f>+IF(E19=0,"X",E13/E19)</f>
        <v>X</v>
      </c>
    </row>
    <row r="22" spans="1:6" ht="15.75">
      <c r="A22" s="406" t="s">
        <v>235</v>
      </c>
      <c r="B22" s="407"/>
      <c r="C22" s="407"/>
      <c r="D22" s="408"/>
      <c r="E22" s="407"/>
      <c r="F22" s="407"/>
    </row>
    <row r="23" spans="1:6" ht="15">
      <c r="A23" s="414"/>
      <c r="B23" s="87" t="s">
        <v>6</v>
      </c>
      <c r="C23" s="87" t="s">
        <v>7</v>
      </c>
      <c r="D23" s="402" t="s">
        <v>8</v>
      </c>
      <c r="E23" s="87" t="s">
        <v>9</v>
      </c>
      <c r="F23" s="410" t="s">
        <v>16</v>
      </c>
    </row>
    <row r="24" spans="1:6" ht="15">
      <c r="A24" s="415" t="s">
        <v>205</v>
      </c>
      <c r="B24" s="403">
        <f>+Assumptions!B11</f>
        <v>0</v>
      </c>
      <c r="C24" s="403">
        <f>+Assumptions!C11</f>
        <v>0</v>
      </c>
      <c r="D24" s="403">
        <f>+Assumptions!D11</f>
        <v>0</v>
      </c>
      <c r="E24" s="403">
        <f>+Assumptions!E11</f>
        <v>0</v>
      </c>
      <c r="F24" s="411"/>
    </row>
    <row r="25" spans="1:6" ht="15.75" thickBot="1">
      <c r="A25" s="415" t="s">
        <v>206</v>
      </c>
      <c r="B25" s="403">
        <f>+Assumptions!B12</f>
        <v>0</v>
      </c>
      <c r="C25" s="403">
        <f>+Assumptions!C12</f>
        <v>0</v>
      </c>
      <c r="D25" s="403">
        <f>+Assumptions!D12</f>
        <v>0</v>
      </c>
      <c r="E25" s="403">
        <f>+Assumptions!E12</f>
        <v>0</v>
      </c>
      <c r="F25" s="411"/>
    </row>
    <row r="26" spans="1:6" ht="15.75" thickBot="1">
      <c r="A26" s="416" t="s">
        <v>204</v>
      </c>
      <c r="B26" s="405">
        <f>+Assumptions!B41</f>
        <v>0</v>
      </c>
      <c r="C26" s="405">
        <f>+Assumptions!C41</f>
        <v>0</v>
      </c>
      <c r="D26" s="405">
        <f>+Assumptions!D41</f>
        <v>0</v>
      </c>
      <c r="E26" s="405">
        <f>+Assumptions!E41</f>
        <v>0</v>
      </c>
      <c r="F26" s="412" t="s">
        <v>187</v>
      </c>
    </row>
    <row r="27" spans="1:6" ht="15">
      <c r="A27" s="417" t="s">
        <v>207</v>
      </c>
      <c r="B27" s="221"/>
      <c r="C27" s="221"/>
      <c r="D27" s="404"/>
      <c r="E27" s="221"/>
      <c r="F27" s="411"/>
    </row>
    <row r="28" spans="1:6" ht="15">
      <c r="A28" s="414" t="s">
        <v>208</v>
      </c>
      <c r="B28" s="221">
        <f>+Assumptions!B42</f>
        <v>0</v>
      </c>
      <c r="C28" s="221">
        <f>+Assumptions!C42</f>
        <v>0</v>
      </c>
      <c r="D28" s="221">
        <f>+Assumptions!D42</f>
        <v>0</v>
      </c>
      <c r="E28" s="221">
        <f>+Assumptions!E42</f>
        <v>0</v>
      </c>
      <c r="F28" s="413">
        <f>+Assumptions!F42</f>
        <v>0</v>
      </c>
    </row>
    <row r="29" spans="1:6" ht="15.75" thickBot="1">
      <c r="A29" s="418" t="s">
        <v>209</v>
      </c>
      <c r="B29" s="409">
        <f>+Assumptions!B43</f>
        <v>0</v>
      </c>
      <c r="C29" s="409">
        <f>+Assumptions!C43</f>
        <v>0</v>
      </c>
      <c r="D29" s="409">
        <f>+Assumptions!D43</f>
        <v>0</v>
      </c>
      <c r="E29" s="409">
        <f>+Assumptions!E43</f>
        <v>0</v>
      </c>
      <c r="F29" s="436">
        <f>+Assumptions!F43</f>
        <v>0</v>
      </c>
    </row>
    <row r="30" spans="1:6" ht="15">
      <c r="A30" s="417" t="s">
        <v>210</v>
      </c>
      <c r="B30" s="221"/>
      <c r="C30" s="221"/>
      <c r="D30" s="221"/>
      <c r="E30" s="221"/>
      <c r="F30" s="411"/>
    </row>
    <row r="31" spans="1:6" ht="15">
      <c r="A31" s="414" t="str">
        <f>"  1.  "&amp;Assumptions!B24</f>
        <v>  1.  </v>
      </c>
      <c r="B31" s="221">
        <f>Assumptions!B44</f>
        <v>0</v>
      </c>
      <c r="C31" s="221">
        <f>Assumptions!C44</f>
        <v>0</v>
      </c>
      <c r="D31" s="221">
        <f>Assumptions!D44</f>
        <v>0</v>
      </c>
      <c r="E31" s="221">
        <f>Assumptions!E44</f>
        <v>0</v>
      </c>
      <c r="F31" s="413">
        <f>Assumptions!F44</f>
        <v>0</v>
      </c>
    </row>
    <row r="32" spans="1:6" ht="15">
      <c r="A32" s="414" t="str">
        <f>"  2.  "&amp;Assumptions!B25</f>
        <v>  2.  </v>
      </c>
      <c r="B32" s="221">
        <f>Assumptions!B45</f>
        <v>0</v>
      </c>
      <c r="C32" s="221">
        <f>Assumptions!C45</f>
        <v>0</v>
      </c>
      <c r="D32" s="221">
        <f>Assumptions!D45</f>
        <v>0</v>
      </c>
      <c r="E32" s="221">
        <f>Assumptions!E45</f>
        <v>0</v>
      </c>
      <c r="F32" s="413">
        <f>Assumptions!F45</f>
        <v>0</v>
      </c>
    </row>
    <row r="33" spans="1:6" ht="15">
      <c r="A33" s="414" t="str">
        <f>"  3.  "&amp;Assumptions!B26</f>
        <v>  3.  </v>
      </c>
      <c r="B33" s="221">
        <f>Assumptions!B46</f>
        <v>0</v>
      </c>
      <c r="C33" s="221">
        <f>Assumptions!C46</f>
        <v>0</v>
      </c>
      <c r="D33" s="221">
        <f>Assumptions!D46</f>
        <v>0</v>
      </c>
      <c r="E33" s="221">
        <f>Assumptions!E46</f>
        <v>0</v>
      </c>
      <c r="F33" s="413">
        <f>Assumptions!F46</f>
        <v>0</v>
      </c>
    </row>
    <row r="34" spans="1:6" ht="15">
      <c r="A34" s="414" t="str">
        <f>"  4.  "&amp;Assumptions!B27</f>
        <v>  4.  </v>
      </c>
      <c r="B34" s="221">
        <f>Assumptions!B47</f>
        <v>0</v>
      </c>
      <c r="C34" s="221">
        <f>Assumptions!C47</f>
        <v>0</v>
      </c>
      <c r="D34" s="221">
        <f>Assumptions!D47</f>
        <v>0</v>
      </c>
      <c r="E34" s="221">
        <f>Assumptions!E47</f>
        <v>0</v>
      </c>
      <c r="F34" s="413">
        <f>Assumptions!F47</f>
        <v>0</v>
      </c>
    </row>
    <row r="35" spans="1:6" ht="15">
      <c r="A35" s="414" t="str">
        <f>"  5.  "&amp;Assumptions!B28</f>
        <v>  5.  </v>
      </c>
      <c r="B35" s="326">
        <f>Assumptions!B48</f>
        <v>0</v>
      </c>
      <c r="C35" s="326">
        <f>Assumptions!C48</f>
        <v>0</v>
      </c>
      <c r="D35" s="326">
        <f>Assumptions!D48</f>
        <v>0</v>
      </c>
      <c r="E35" s="326">
        <f>Assumptions!E48</f>
        <v>0</v>
      </c>
      <c r="F35" s="413">
        <f>Assumptions!F48</f>
        <v>0</v>
      </c>
    </row>
    <row r="36" spans="1:6" ht="15.75" thickBot="1">
      <c r="A36" s="418" t="s">
        <v>211</v>
      </c>
      <c r="B36" s="409">
        <f>+Assumptions!$D$49</f>
        <v>0</v>
      </c>
      <c r="C36" s="409">
        <f>+Assumptions!$D$49</f>
        <v>0</v>
      </c>
      <c r="D36" s="409">
        <f>+Assumptions!$D$49</f>
        <v>0</v>
      </c>
      <c r="E36" s="409">
        <f>+Assumptions!$D$49</f>
        <v>0</v>
      </c>
      <c r="F36" s="419" t="s">
        <v>187</v>
      </c>
    </row>
    <row r="37" ht="15">
      <c r="B37" s="203"/>
    </row>
    <row r="38" spans="1:2" ht="15">
      <c r="A38" s="204"/>
      <c r="B38" s="208"/>
    </row>
    <row r="39" ht="15">
      <c r="B39" s="203"/>
    </row>
    <row r="40" spans="2:4" ht="15">
      <c r="B40" s="204"/>
      <c r="C40" s="204"/>
      <c r="D40" s="204"/>
    </row>
    <row r="41" ht="15">
      <c r="D41" s="206"/>
    </row>
    <row r="42" ht="15">
      <c r="D42" s="206"/>
    </row>
    <row r="43" ht="15">
      <c r="D43" s="206"/>
    </row>
    <row r="44" ht="15">
      <c r="D44" s="206"/>
    </row>
    <row r="45" ht="15">
      <c r="D45" s="206"/>
    </row>
    <row r="46" ht="15">
      <c r="D46" s="206"/>
    </row>
    <row r="48" ht="15">
      <c r="D48" s="206"/>
    </row>
    <row r="49" ht="15">
      <c r="D49" s="206"/>
    </row>
    <row r="50" ht="15">
      <c r="D50" s="206"/>
    </row>
    <row r="51" ht="15">
      <c r="D51" s="206"/>
    </row>
    <row r="52" ht="15">
      <c r="D52" s="206"/>
    </row>
    <row r="53" ht="15">
      <c r="D53" s="206"/>
    </row>
    <row r="54" ht="15">
      <c r="D54" s="206"/>
    </row>
    <row r="55" ht="15">
      <c r="D55" s="207"/>
    </row>
    <row r="56" ht="15">
      <c r="B56" s="205"/>
    </row>
    <row r="57" spans="1:4" ht="15">
      <c r="A57" s="204"/>
      <c r="B57" s="204"/>
      <c r="C57" s="204"/>
      <c r="D57" s="209"/>
    </row>
    <row r="65521" ht="15">
      <c r="D65521" s="206">
        <f>+C65521*B65521</f>
        <v>0</v>
      </c>
    </row>
  </sheetData>
  <mergeCells count="1">
    <mergeCell ref="A2:F2"/>
  </mergeCells>
  <conditionalFormatting sqref="B21:E21">
    <cfRule type="cellIs" priority="1" dxfId="0" operator="equal" stopIfTrue="1">
      <formula>"X"</formula>
    </cfRule>
  </conditionalFormatting>
  <printOptions/>
  <pageMargins left="0.75" right="0.75" top="0.37" bottom="0.36" header="0.37" footer="0.27"/>
  <pageSetup fitToHeight="1" fitToWidth="1" horizontalDpi="300" verticalDpi="300" orientation="landscape" scale="96" r:id="rId1"/>
  <headerFooter alignWithMargins="0">
    <oddFooter>&amp;L&amp;"Arial,Italic"NPower Service Model:  Summary&amp;R&amp;"Arial,Italic"&amp;D,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Independent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Fanning</dc:creator>
  <cp:keywords/>
  <dc:description/>
  <cp:lastModifiedBy>Jennifer Bright</cp:lastModifiedBy>
  <cp:lastPrinted>2000-12-16T00:27:27Z</cp:lastPrinted>
  <dcterms:created xsi:type="dcterms:W3CDTF">1998-05-11T04:24:50Z</dcterms:created>
  <dcterms:modified xsi:type="dcterms:W3CDTF">2000-12-16T00:53:16Z</dcterms:modified>
  <cp:category/>
  <cp:version/>
  <cp:contentType/>
  <cp:contentStatus/>
</cp:coreProperties>
</file>